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0750645\Desktop\Biochem_Data\Vps4 structure\Elife submission\source file\"/>
    </mc:Choice>
  </mc:AlternateContent>
  <bookViews>
    <workbookView xWindow="0" yWindow="0" windowWidth="20490" windowHeight="7155"/>
  </bookViews>
  <sheets>
    <sheet name="1 uM" sheetId="1" r:id="rId1"/>
    <sheet name="50 nM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5" i="3" l="1"/>
  <c r="J64" i="3"/>
  <c r="H65" i="3"/>
  <c r="H64" i="3"/>
  <c r="J52" i="3"/>
  <c r="J51" i="3"/>
  <c r="J50" i="3"/>
  <c r="J49" i="3"/>
  <c r="H50" i="3"/>
  <c r="H51" i="3"/>
  <c r="H52" i="3"/>
  <c r="H49" i="3"/>
  <c r="L58" i="3"/>
  <c r="D64" i="3" l="1"/>
  <c r="D66" i="1"/>
  <c r="D65" i="1"/>
  <c r="D64" i="1"/>
  <c r="F66" i="1"/>
  <c r="F65" i="1"/>
  <c r="F64" i="1"/>
  <c r="H65" i="1"/>
  <c r="H66" i="1"/>
  <c r="H64" i="1"/>
  <c r="D51" i="1"/>
  <c r="D50" i="1"/>
  <c r="D49" i="1"/>
  <c r="F51" i="1"/>
  <c r="F50" i="1"/>
  <c r="F49" i="1"/>
  <c r="H50" i="1"/>
  <c r="H51" i="1"/>
  <c r="H49" i="1"/>
  <c r="D37" i="1"/>
  <c r="D36" i="1"/>
  <c r="D35" i="1"/>
  <c r="D34" i="1"/>
  <c r="F36" i="1"/>
  <c r="F35" i="1"/>
  <c r="F34" i="1"/>
  <c r="H35" i="1"/>
  <c r="H36" i="1"/>
  <c r="H34" i="1"/>
  <c r="D22" i="1"/>
  <c r="D21" i="1"/>
  <c r="D20" i="1"/>
  <c r="D19" i="1"/>
  <c r="F21" i="1"/>
  <c r="F20" i="1"/>
  <c r="F19" i="1"/>
  <c r="H20" i="1"/>
  <c r="H21" i="1"/>
  <c r="H19" i="1"/>
  <c r="D7" i="1"/>
  <c r="D6" i="1"/>
  <c r="D5" i="1"/>
  <c r="D4" i="1"/>
  <c r="F7" i="1"/>
  <c r="F6" i="1"/>
  <c r="F5" i="1"/>
  <c r="F4" i="1"/>
  <c r="H5" i="1"/>
  <c r="H6" i="1"/>
  <c r="H7" i="1"/>
  <c r="H74" i="1" s="1"/>
  <c r="H4" i="1"/>
  <c r="L69" i="1"/>
  <c r="L54" i="1"/>
  <c r="L38" i="1"/>
  <c r="L23" i="1"/>
  <c r="L9" i="1"/>
  <c r="D35" i="3"/>
  <c r="D34" i="3"/>
  <c r="F35" i="3"/>
  <c r="F34" i="3"/>
  <c r="H35" i="3"/>
  <c r="H34" i="3"/>
  <c r="J35" i="3"/>
  <c r="J34" i="3"/>
  <c r="L39" i="3"/>
  <c r="J7" i="3"/>
  <c r="J6" i="3"/>
  <c r="J5" i="3"/>
  <c r="J4" i="3"/>
  <c r="H7" i="3"/>
  <c r="H6" i="3"/>
  <c r="H5" i="3"/>
  <c r="H4" i="3"/>
  <c r="F7" i="3"/>
  <c r="F6" i="3"/>
  <c r="F5" i="3"/>
  <c r="F4" i="3"/>
  <c r="F65" i="3" s="1"/>
  <c r="D5" i="3"/>
  <c r="D6" i="3"/>
  <c r="D7" i="3"/>
  <c r="D4" i="3"/>
  <c r="D21" i="3"/>
  <c r="D20" i="3"/>
  <c r="D19" i="3"/>
  <c r="F21" i="3"/>
  <c r="F20" i="3"/>
  <c r="F19" i="3"/>
  <c r="H21" i="3"/>
  <c r="H20" i="3"/>
  <c r="H19" i="3"/>
  <c r="J20" i="3"/>
  <c r="J21" i="3"/>
  <c r="J19" i="3"/>
  <c r="L24" i="3"/>
  <c r="L9" i="3"/>
  <c r="D65" i="3"/>
  <c r="H73" i="1"/>
  <c r="O53" i="3"/>
  <c r="O54" i="3" s="1"/>
  <c r="O55" i="3" s="1"/>
  <c r="O39" i="3"/>
  <c r="O40" i="3" s="1"/>
  <c r="O38" i="3"/>
  <c r="O68" i="1"/>
  <c r="O69" i="1" s="1"/>
  <c r="O70" i="1" s="1"/>
  <c r="O38" i="1"/>
  <c r="O39" i="1" s="1"/>
  <c r="O40" i="1" s="1"/>
  <c r="O53" i="1"/>
  <c r="O54" i="1" s="1"/>
  <c r="O55" i="1" s="1"/>
  <c r="D74" i="1" l="1"/>
  <c r="D73" i="1"/>
  <c r="F74" i="1"/>
  <c r="F73" i="1"/>
  <c r="F64" i="3"/>
</calcChain>
</file>

<file path=xl/sharedStrings.xml><?xml version="1.0" encoding="utf-8"?>
<sst xmlns="http://schemas.openxmlformats.org/spreadsheetml/2006/main" count="59" uniqueCount="18">
  <si>
    <t>Experiment date</t>
  </si>
  <si>
    <t>Vps4 full length</t>
  </si>
  <si>
    <t>A650</t>
  </si>
  <si>
    <t>ATP/min/Vps4 hexamer</t>
  </si>
  <si>
    <t>Vps4(81-437)</t>
  </si>
  <si>
    <t>Vps4(101-437)</t>
  </si>
  <si>
    <t>Vps4(101-437)-Hcp1</t>
  </si>
  <si>
    <r>
      <t xml:space="preserve">[sodium phosphate], </t>
    </r>
    <r>
      <rPr>
        <sz val="11"/>
        <color theme="1"/>
        <rFont val="Calibri"/>
        <family val="2"/>
      </rPr>
      <t>μM</t>
    </r>
  </si>
  <si>
    <t>ATP only</t>
  </si>
  <si>
    <r>
      <t>5 min @ 37</t>
    </r>
    <r>
      <rPr>
        <sz val="11"/>
        <color theme="1"/>
        <rFont val="Calibri"/>
        <family val="2"/>
      </rPr>
      <t>°</t>
    </r>
  </si>
  <si>
    <r>
      <t xml:space="preserve">[Vps4 subunits]= 1 </t>
    </r>
    <r>
      <rPr>
        <sz val="11"/>
        <color theme="1"/>
        <rFont val="Calibri"/>
        <family val="2"/>
      </rPr>
      <t>μM</t>
    </r>
  </si>
  <si>
    <t>plate 1</t>
  </si>
  <si>
    <t>plate 2</t>
  </si>
  <si>
    <t>Average</t>
  </si>
  <si>
    <t>Stdev</t>
  </si>
  <si>
    <t>Standard curves (set intercept at average of A650(ATP only))</t>
  </si>
  <si>
    <t>excluded absorbance values &gt;1.5</t>
  </si>
  <si>
    <r>
      <t xml:space="preserve">[Vps4 subunits]= 0.05 </t>
    </r>
    <r>
      <rPr>
        <sz val="11"/>
        <color theme="1"/>
        <rFont val="Calibri"/>
        <family val="2"/>
      </rPr>
      <t>μM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</si>
</sst>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9C000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6">
    <xf numFmtId="0" fontId="0" fillId="0" borderId="0" xfId="0"/>
    <xf numFmtId="14" fontId="1" fillId="0" borderId="0" xfId="0" applyNumberFormat="1" applyFont="1"/>
    <xf numFmtId="0" fontId="0" fillId="0" borderId="1" xfId="0" applyBorder="1"/>
    <xf numFmtId="0" fontId="1" fillId="0" borderId="0" xfId="0" applyFont="1"/>
    <xf numFmtId="0" fontId="3" fillId="2" borderId="0" xfId="1"/>
    <xf numFmtId="0" fontId="0" fillId="0" borderId="0" xfId="0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Standard curve 09/06/2016 plate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 uM'!$O$4:$O$11</c:f>
              <c:numCache>
                <c:formatCode>General</c:formatCode>
                <c:ptCount val="8"/>
                <c:pt idx="0">
                  <c:v>750</c:v>
                </c:pt>
                <c:pt idx="1">
                  <c:v>300</c:v>
                </c:pt>
                <c:pt idx="2">
                  <c:v>150</c:v>
                </c:pt>
                <c:pt idx="3">
                  <c:v>50</c:v>
                </c:pt>
                <c:pt idx="4">
                  <c:v>16.7</c:v>
                </c:pt>
                <c:pt idx="5">
                  <c:v>5.55</c:v>
                </c:pt>
                <c:pt idx="6">
                  <c:v>1.8499999999999999</c:v>
                </c:pt>
                <c:pt idx="7">
                  <c:v>0</c:v>
                </c:pt>
              </c:numCache>
            </c:numRef>
          </c:xVal>
          <c:yVal>
            <c:numRef>
              <c:f>'1 uM'!$P$4:$P$11</c:f>
              <c:numCache>
                <c:formatCode>General</c:formatCode>
                <c:ptCount val="8"/>
                <c:pt idx="0">
                  <c:v>1.625</c:v>
                </c:pt>
                <c:pt idx="1">
                  <c:v>0.84299999999999997</c:v>
                </c:pt>
                <c:pt idx="2">
                  <c:v>0.57299999999999995</c:v>
                </c:pt>
                <c:pt idx="3">
                  <c:v>0.28999999999999998</c:v>
                </c:pt>
                <c:pt idx="4">
                  <c:v>0.159</c:v>
                </c:pt>
                <c:pt idx="5">
                  <c:v>9.8000000000000004E-2</c:v>
                </c:pt>
                <c:pt idx="6">
                  <c:v>8.2000000000000003E-2</c:v>
                </c:pt>
                <c:pt idx="7">
                  <c:v>7.5999999999999998E-2</c:v>
                </c:pt>
              </c:numCache>
            </c:numRef>
          </c:yVal>
          <c:smooth val="0"/>
        </c:ser>
        <c:ser>
          <c:idx val="0"/>
          <c:order val="1"/>
          <c:tx>
            <c:v>Standard curve 09/06/2016 plate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8.7000000000000022E-2"/>
            <c:dispRSqr val="0"/>
            <c:dispEq val="1"/>
            <c:trendlineLbl>
              <c:layout>
                <c:manualLayout>
                  <c:x val="1.8891076115485565E-3"/>
                  <c:y val="0.2079166666666666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 uM'!$O$4:$O$11</c:f>
              <c:numCache>
                <c:formatCode>General</c:formatCode>
                <c:ptCount val="8"/>
                <c:pt idx="0">
                  <c:v>750</c:v>
                </c:pt>
                <c:pt idx="1">
                  <c:v>300</c:v>
                </c:pt>
                <c:pt idx="2">
                  <c:v>150</c:v>
                </c:pt>
                <c:pt idx="3">
                  <c:v>50</c:v>
                </c:pt>
                <c:pt idx="4">
                  <c:v>16.7</c:v>
                </c:pt>
                <c:pt idx="5">
                  <c:v>5.55</c:v>
                </c:pt>
                <c:pt idx="6">
                  <c:v>1.8499999999999999</c:v>
                </c:pt>
                <c:pt idx="7">
                  <c:v>0</c:v>
                </c:pt>
              </c:numCache>
            </c:numRef>
          </c:xVal>
          <c:yVal>
            <c:numRef>
              <c:f>'1 uM'!$P$4:$P$11</c:f>
              <c:numCache>
                <c:formatCode>General</c:formatCode>
                <c:ptCount val="8"/>
                <c:pt idx="0">
                  <c:v>1.625</c:v>
                </c:pt>
                <c:pt idx="1">
                  <c:v>0.84299999999999997</c:v>
                </c:pt>
                <c:pt idx="2">
                  <c:v>0.57299999999999995</c:v>
                </c:pt>
                <c:pt idx="3">
                  <c:v>0.28999999999999998</c:v>
                </c:pt>
                <c:pt idx="4">
                  <c:v>0.159</c:v>
                </c:pt>
                <c:pt idx="5">
                  <c:v>9.8000000000000004E-2</c:v>
                </c:pt>
                <c:pt idx="6">
                  <c:v>8.2000000000000003E-2</c:v>
                </c:pt>
                <c:pt idx="7">
                  <c:v>7.5999999999999998E-2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946008"/>
        <c:axId val="420946400"/>
      </c:scatterChart>
      <c:valAx>
        <c:axId val="420946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[sodium phosphate], </a:t>
                </a:r>
                <a:r>
                  <a:rPr lang="el-GR">
                    <a:latin typeface="Calibri" panose="020F0502020204030204" pitchFamily="34" charset="0"/>
                    <a:cs typeface="Calibri" panose="020F0502020204030204" pitchFamily="34" charset="0"/>
                  </a:rPr>
                  <a:t>μ</a:t>
                </a:r>
                <a:r>
                  <a:rPr lang="en-US">
                    <a:latin typeface="Calibri" panose="020F0502020204030204" pitchFamily="34" charset="0"/>
                    <a:cs typeface="Calibri" panose="020F0502020204030204" pitchFamily="34" charset="0"/>
                  </a:rPr>
                  <a:t>M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46400"/>
        <c:crosses val="autoZero"/>
        <c:crossBetween val="midCat"/>
      </c:valAx>
      <c:valAx>
        <c:axId val="42094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A650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46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7.1375000000000008E-2"/>
            <c:dispRSqr val="0"/>
            <c:dispEq val="1"/>
            <c:trendlineLbl>
              <c:layout>
                <c:manualLayout>
                  <c:x val="1.8891076115485565E-3"/>
                  <c:y val="0.2079166666666666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'50 nM'!$O$49:$O$56</c:f>
              <c:numCache>
                <c:formatCode>General</c:formatCode>
                <c:ptCount val="8"/>
                <c:pt idx="0">
                  <c:v>750</c:v>
                </c:pt>
                <c:pt idx="1">
                  <c:v>300</c:v>
                </c:pt>
                <c:pt idx="2">
                  <c:v>150</c:v>
                </c:pt>
                <c:pt idx="3">
                  <c:v>75</c:v>
                </c:pt>
                <c:pt idx="4">
                  <c:v>37.5</c:v>
                </c:pt>
                <c:pt idx="5">
                  <c:v>18.75</c:v>
                </c:pt>
                <c:pt idx="6">
                  <c:v>9.375</c:v>
                </c:pt>
                <c:pt idx="7">
                  <c:v>0</c:v>
                </c:pt>
              </c:numCache>
            </c:numRef>
          </c:xVal>
          <c:yVal>
            <c:numRef>
              <c:f>'50 nM'!$P$49:$P$56</c:f>
              <c:numCache>
                <c:formatCode>General</c:formatCode>
                <c:ptCount val="8"/>
                <c:pt idx="0">
                  <c:v>0.85099999999999998</c:v>
                </c:pt>
                <c:pt idx="1">
                  <c:v>0.53500000000000003</c:v>
                </c:pt>
                <c:pt idx="2">
                  <c:v>0.32200000000000001</c:v>
                </c:pt>
                <c:pt idx="3">
                  <c:v>0.20699999999999999</c:v>
                </c:pt>
                <c:pt idx="4">
                  <c:v>0.14000000000000001</c:v>
                </c:pt>
                <c:pt idx="5">
                  <c:v>0.10199999999999999</c:v>
                </c:pt>
                <c:pt idx="6">
                  <c:v>7.5999999999999998E-2</c:v>
                </c:pt>
                <c:pt idx="7">
                  <c:v>5.6000000000000001E-2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334488"/>
        <c:axId val="421334880"/>
      </c:scatterChart>
      <c:valAx>
        <c:axId val="421334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[sodium phosphate], </a:t>
                </a:r>
                <a:r>
                  <a:rPr lang="el-GR"/>
                  <a:t>μ</a:t>
                </a: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334880"/>
        <c:crosses val="autoZero"/>
        <c:crossBetween val="midCat"/>
      </c:valAx>
      <c:valAx>
        <c:axId val="42133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A650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334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50 nM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('50 nM'!$D$65,'50 nM'!$F$65,'50 nM'!$H$65,'50 nM'!$J$65)</c:f>
                <c:numCache>
                  <c:formatCode>General</c:formatCode>
                  <c:ptCount val="4"/>
                  <c:pt idx="0">
                    <c:v>102.6388701062824</c:v>
                  </c:pt>
                  <c:pt idx="1">
                    <c:v>107.37098490637892</c:v>
                  </c:pt>
                  <c:pt idx="2">
                    <c:v>71.961290331732243</c:v>
                  </c:pt>
                  <c:pt idx="3">
                    <c:v>2125.9731948198237</c:v>
                  </c:pt>
                </c:numCache>
              </c:numRef>
            </c:plus>
            <c:minus>
              <c:numRef>
                <c:f>('50 nM'!$D$65,'50 nM'!$F$65,'50 nM'!$H$65,'50 nM'!$J$65)</c:f>
                <c:numCache>
                  <c:formatCode>General</c:formatCode>
                  <c:ptCount val="4"/>
                  <c:pt idx="0">
                    <c:v>102.6388701062824</c:v>
                  </c:pt>
                  <c:pt idx="1">
                    <c:v>107.37098490637892</c:v>
                  </c:pt>
                  <c:pt idx="2">
                    <c:v>71.961290331732243</c:v>
                  </c:pt>
                  <c:pt idx="3">
                    <c:v>2125.9731948198237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('50 nM'!$C$1,'50 nM'!$E$1,'50 nM'!$G$1,'50 nM'!$I$1)</c:f>
              <c:strCache>
                <c:ptCount val="4"/>
                <c:pt idx="0">
                  <c:v>Vps4 full length</c:v>
                </c:pt>
                <c:pt idx="1">
                  <c:v>Vps4(81-437)</c:v>
                </c:pt>
                <c:pt idx="2">
                  <c:v>Vps4(101-437)</c:v>
                </c:pt>
                <c:pt idx="3">
                  <c:v>Vps4(101-437)-Hcp1</c:v>
                </c:pt>
              </c:strCache>
            </c:strRef>
          </c:cat>
          <c:val>
            <c:numRef>
              <c:f>('50 nM'!$D$64,'50 nM'!$F$64,'50 nM'!$H$64,'50 nM'!$J$64)</c:f>
              <c:numCache>
                <c:formatCode>General</c:formatCode>
                <c:ptCount val="4"/>
                <c:pt idx="0">
                  <c:v>19.858207543600802</c:v>
                </c:pt>
                <c:pt idx="1">
                  <c:v>-6.1940755873340123</c:v>
                </c:pt>
                <c:pt idx="2">
                  <c:v>-26.19355176658549</c:v>
                </c:pt>
                <c:pt idx="3">
                  <c:v>5171.0469605301078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096592"/>
        <c:axId val="190099336"/>
      </c:barChart>
      <c:catAx>
        <c:axId val="19009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099336"/>
        <c:crosses val="autoZero"/>
        <c:auto val="1"/>
        <c:lblAlgn val="ctr"/>
        <c:lblOffset val="100"/>
        <c:noMultiLvlLbl val="0"/>
      </c:catAx>
      <c:valAx>
        <c:axId val="190099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ATP/min/Vps4 hexamer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096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7.5000000000000011E-2"/>
            <c:dispRSqr val="0"/>
            <c:dispEq val="1"/>
            <c:trendlineLbl>
              <c:layout>
                <c:manualLayout>
                  <c:x val="1.8891076115485565E-3"/>
                  <c:y val="0.2079166666666666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 uM'!$O$19:$O$26</c:f>
              <c:numCache>
                <c:formatCode>General</c:formatCode>
                <c:ptCount val="8"/>
                <c:pt idx="0">
                  <c:v>750</c:v>
                </c:pt>
                <c:pt idx="1">
                  <c:v>300</c:v>
                </c:pt>
                <c:pt idx="2">
                  <c:v>150</c:v>
                </c:pt>
                <c:pt idx="3">
                  <c:v>75</c:v>
                </c:pt>
                <c:pt idx="4">
                  <c:v>37.5</c:v>
                </c:pt>
                <c:pt idx="5">
                  <c:v>18.75</c:v>
                </c:pt>
                <c:pt idx="6">
                  <c:v>9.375</c:v>
                </c:pt>
                <c:pt idx="7">
                  <c:v>0</c:v>
                </c:pt>
              </c:numCache>
            </c:numRef>
          </c:xVal>
          <c:yVal>
            <c:numRef>
              <c:f>'1 uM'!$P$19:$P$26</c:f>
              <c:numCache>
                <c:formatCode>General</c:formatCode>
                <c:ptCount val="8"/>
                <c:pt idx="0">
                  <c:v>0.77500000000000002</c:v>
                </c:pt>
                <c:pt idx="1">
                  <c:v>0.45700000000000002</c:v>
                </c:pt>
                <c:pt idx="2">
                  <c:v>0.24299999999999999</c:v>
                </c:pt>
                <c:pt idx="3">
                  <c:v>9.1999999999999998E-2</c:v>
                </c:pt>
                <c:pt idx="4">
                  <c:v>0.122</c:v>
                </c:pt>
                <c:pt idx="5">
                  <c:v>8.5999999999999993E-2</c:v>
                </c:pt>
                <c:pt idx="6">
                  <c:v>6.4000000000000001E-2</c:v>
                </c:pt>
                <c:pt idx="7">
                  <c:v>5.6000000000000001E-2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947184"/>
        <c:axId val="420947576"/>
      </c:scatterChart>
      <c:valAx>
        <c:axId val="420947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[sodium phosphate], </a:t>
                </a:r>
                <a:r>
                  <a:rPr lang="el-GR"/>
                  <a:t>μ</a:t>
                </a: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47576"/>
        <c:crosses val="autoZero"/>
        <c:crossBetween val="midCat"/>
      </c:valAx>
      <c:valAx>
        <c:axId val="420947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A650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47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7.9250000000000015E-2"/>
            <c:dispRSqr val="0"/>
            <c:dispEq val="1"/>
            <c:trendlineLbl>
              <c:layout>
                <c:manualLayout>
                  <c:x val="1.8891076115485565E-3"/>
                  <c:y val="0.2079166666666666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 uM'!$O$49:$O$56</c:f>
              <c:numCache>
                <c:formatCode>General</c:formatCode>
                <c:ptCount val="8"/>
                <c:pt idx="0">
                  <c:v>750</c:v>
                </c:pt>
                <c:pt idx="1">
                  <c:v>300</c:v>
                </c:pt>
                <c:pt idx="2">
                  <c:v>150</c:v>
                </c:pt>
                <c:pt idx="3">
                  <c:v>75</c:v>
                </c:pt>
                <c:pt idx="4">
                  <c:v>37.5</c:v>
                </c:pt>
                <c:pt idx="5">
                  <c:v>18.75</c:v>
                </c:pt>
                <c:pt idx="6">
                  <c:v>9.375</c:v>
                </c:pt>
                <c:pt idx="7">
                  <c:v>0</c:v>
                </c:pt>
              </c:numCache>
            </c:numRef>
          </c:xVal>
          <c:yVal>
            <c:numRef>
              <c:f>'1 uM'!$P$49:$P$56</c:f>
              <c:numCache>
                <c:formatCode>General</c:formatCode>
                <c:ptCount val="8"/>
                <c:pt idx="0">
                  <c:v>0.84199999999999997</c:v>
                </c:pt>
                <c:pt idx="1">
                  <c:v>0.47399999999999998</c:v>
                </c:pt>
                <c:pt idx="2">
                  <c:v>0.313</c:v>
                </c:pt>
                <c:pt idx="3">
                  <c:v>0.193</c:v>
                </c:pt>
                <c:pt idx="4">
                  <c:v>0.11600000000000001</c:v>
                </c:pt>
                <c:pt idx="5">
                  <c:v>9.2999999999999999E-2</c:v>
                </c:pt>
                <c:pt idx="6">
                  <c:v>7.5999999999999998E-2</c:v>
                </c:pt>
                <c:pt idx="7">
                  <c:v>5.7000000000000002E-2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949536"/>
        <c:axId val="420950712"/>
      </c:scatterChart>
      <c:valAx>
        <c:axId val="420949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[sodium phosphate], </a:t>
                </a:r>
                <a:r>
                  <a:rPr lang="el-GR"/>
                  <a:t>μ</a:t>
                </a: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50712"/>
        <c:crosses val="autoZero"/>
        <c:crossBetween val="midCat"/>
      </c:valAx>
      <c:valAx>
        <c:axId val="420950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A650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49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6.5000000000000016E-2"/>
            <c:dispRSqr val="0"/>
            <c:dispEq val="1"/>
            <c:trendlineLbl>
              <c:layout>
                <c:manualLayout>
                  <c:x val="1.8891076115485565E-3"/>
                  <c:y val="0.2079166666666666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 uM'!$O$34:$O$41</c:f>
              <c:numCache>
                <c:formatCode>General</c:formatCode>
                <c:ptCount val="8"/>
                <c:pt idx="0">
                  <c:v>750</c:v>
                </c:pt>
                <c:pt idx="1">
                  <c:v>300</c:v>
                </c:pt>
                <c:pt idx="2">
                  <c:v>150</c:v>
                </c:pt>
                <c:pt idx="3">
                  <c:v>75</c:v>
                </c:pt>
                <c:pt idx="4">
                  <c:v>37.5</c:v>
                </c:pt>
                <c:pt idx="5">
                  <c:v>18.75</c:v>
                </c:pt>
                <c:pt idx="6">
                  <c:v>9.375</c:v>
                </c:pt>
                <c:pt idx="7">
                  <c:v>0</c:v>
                </c:pt>
              </c:numCache>
            </c:numRef>
          </c:xVal>
          <c:yVal>
            <c:numRef>
              <c:f>'1 uM'!$P$34:$P$41</c:f>
              <c:numCache>
                <c:formatCode>General</c:formatCode>
                <c:ptCount val="8"/>
                <c:pt idx="0">
                  <c:v>0.78600000000000003</c:v>
                </c:pt>
                <c:pt idx="1">
                  <c:v>0.45600000000000002</c:v>
                </c:pt>
                <c:pt idx="2">
                  <c:v>0.22700000000000001</c:v>
                </c:pt>
                <c:pt idx="3">
                  <c:v>0.19600000000000001</c:v>
                </c:pt>
                <c:pt idx="4">
                  <c:v>0.122</c:v>
                </c:pt>
                <c:pt idx="5">
                  <c:v>9.1999999999999998E-2</c:v>
                </c:pt>
                <c:pt idx="6">
                  <c:v>7.5999999999999998E-2</c:v>
                </c:pt>
                <c:pt idx="7">
                  <c:v>5.7000000000000002E-2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951496"/>
        <c:axId val="420944048"/>
      </c:scatterChart>
      <c:valAx>
        <c:axId val="420951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[sodium phosphate], </a:t>
                </a:r>
                <a:r>
                  <a:rPr lang="el-GR"/>
                  <a:t>μ</a:t>
                </a: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44048"/>
        <c:crosses val="autoZero"/>
        <c:crossBetween val="midCat"/>
      </c:valAx>
      <c:valAx>
        <c:axId val="42094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A650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51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7.375000000000001E-2"/>
            <c:dispRSqr val="0"/>
            <c:dispEq val="1"/>
            <c:trendlineLbl>
              <c:layout>
                <c:manualLayout>
                  <c:x val="1.8891076115485565E-3"/>
                  <c:y val="0.2079166666666666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 uM'!$O$64:$O$71</c:f>
              <c:numCache>
                <c:formatCode>General</c:formatCode>
                <c:ptCount val="8"/>
                <c:pt idx="0">
                  <c:v>750</c:v>
                </c:pt>
                <c:pt idx="1">
                  <c:v>300</c:v>
                </c:pt>
                <c:pt idx="2">
                  <c:v>150</c:v>
                </c:pt>
                <c:pt idx="3">
                  <c:v>75</c:v>
                </c:pt>
                <c:pt idx="4">
                  <c:v>37.5</c:v>
                </c:pt>
                <c:pt idx="5">
                  <c:v>18.75</c:v>
                </c:pt>
                <c:pt idx="6">
                  <c:v>9.375</c:v>
                </c:pt>
                <c:pt idx="7">
                  <c:v>0</c:v>
                </c:pt>
              </c:numCache>
            </c:numRef>
          </c:xVal>
          <c:yVal>
            <c:numRef>
              <c:f>'1 uM'!$P$64:$P$71</c:f>
              <c:numCache>
                <c:formatCode>General</c:formatCode>
                <c:ptCount val="8"/>
                <c:pt idx="0">
                  <c:v>0.87</c:v>
                </c:pt>
                <c:pt idx="1">
                  <c:v>0.33600000000000002</c:v>
                </c:pt>
                <c:pt idx="2">
                  <c:v>0.22500000000000001</c:v>
                </c:pt>
                <c:pt idx="3">
                  <c:v>0.18099999999999999</c:v>
                </c:pt>
                <c:pt idx="4">
                  <c:v>0.106</c:v>
                </c:pt>
                <c:pt idx="5">
                  <c:v>0.10299999999999999</c:v>
                </c:pt>
                <c:pt idx="6">
                  <c:v>8.3000000000000004E-2</c:v>
                </c:pt>
                <c:pt idx="7">
                  <c:v>5.8000000000000003E-2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336840"/>
        <c:axId val="421337232"/>
      </c:scatterChart>
      <c:valAx>
        <c:axId val="421336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[sodium phosphate], </a:t>
                </a:r>
                <a:r>
                  <a:rPr lang="el-GR"/>
                  <a:t>μ</a:t>
                </a: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337232"/>
        <c:crosses val="autoZero"/>
        <c:crossBetween val="midCat"/>
      </c:valAx>
      <c:valAx>
        <c:axId val="42133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A650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336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 uM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('1 uM'!$D$74,'1 uM'!$F$74,'1 uM'!$H$74)</c:f>
                <c:numCache>
                  <c:formatCode>General</c:formatCode>
                  <c:ptCount val="3"/>
                  <c:pt idx="0">
                    <c:v>104.32269446043274</c:v>
                  </c:pt>
                  <c:pt idx="1">
                    <c:v>91.175621622130194</c:v>
                  </c:pt>
                  <c:pt idx="2">
                    <c:v>46.127430479538361</c:v>
                  </c:pt>
                </c:numCache>
              </c:numRef>
            </c:plus>
            <c:minus>
              <c:numRef>
                <c:f>('1 uM'!$D$74,'1 uM'!$F$74,'1 uM'!$H$74)</c:f>
                <c:numCache>
                  <c:formatCode>General</c:formatCode>
                  <c:ptCount val="3"/>
                  <c:pt idx="0">
                    <c:v>104.32269446043274</c:v>
                  </c:pt>
                  <c:pt idx="1">
                    <c:v>91.175621622130194</c:v>
                  </c:pt>
                  <c:pt idx="2">
                    <c:v>46.127430479538361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('1 uM'!$C$1,'1 uM'!$E$1,'1 uM'!$G$1)</c:f>
              <c:strCache>
                <c:ptCount val="3"/>
                <c:pt idx="0">
                  <c:v>Vps4 full length</c:v>
                </c:pt>
                <c:pt idx="1">
                  <c:v>Vps4(81-437)</c:v>
                </c:pt>
                <c:pt idx="2">
                  <c:v>Vps4(101-437)</c:v>
                </c:pt>
              </c:strCache>
            </c:strRef>
          </c:cat>
          <c:val>
            <c:numRef>
              <c:f>('1 uM'!$D$73,'1 uM'!$F$73,'1 uM'!$H$73)</c:f>
              <c:numCache>
                <c:formatCode>General</c:formatCode>
                <c:ptCount val="3"/>
                <c:pt idx="0">
                  <c:v>701.73090909090899</c:v>
                </c:pt>
                <c:pt idx="1">
                  <c:v>456.33818181818174</c:v>
                </c:pt>
                <c:pt idx="2">
                  <c:v>418.83818181818179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2295512"/>
        <c:axId val="452293160"/>
      </c:barChart>
      <c:catAx>
        <c:axId val="452295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293160"/>
        <c:crosses val="autoZero"/>
        <c:auto val="1"/>
        <c:lblAlgn val="ctr"/>
        <c:lblOffset val="100"/>
        <c:noMultiLvlLbl val="0"/>
      </c:catAx>
      <c:valAx>
        <c:axId val="452293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ATP/min/Vps4 hexamer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295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Standard curve 09/06/2016 plate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'50 nM'!$O$4:$O$11</c:f>
              <c:numCache>
                <c:formatCode>General</c:formatCode>
                <c:ptCount val="8"/>
                <c:pt idx="0">
                  <c:v>600</c:v>
                </c:pt>
                <c:pt idx="1">
                  <c:v>300</c:v>
                </c:pt>
                <c:pt idx="2">
                  <c:v>150</c:v>
                </c:pt>
                <c:pt idx="3">
                  <c:v>50</c:v>
                </c:pt>
                <c:pt idx="4">
                  <c:v>16.666666666666668</c:v>
                </c:pt>
                <c:pt idx="5">
                  <c:v>5.5555555555555562</c:v>
                </c:pt>
                <c:pt idx="6">
                  <c:v>1.8518518518518521</c:v>
                </c:pt>
                <c:pt idx="7">
                  <c:v>0</c:v>
                </c:pt>
              </c:numCache>
            </c:numRef>
          </c:xVal>
          <c:yVal>
            <c:numRef>
              <c:f>'50 nM'!$P$4:$P$11</c:f>
              <c:numCache>
                <c:formatCode>General</c:formatCode>
                <c:ptCount val="8"/>
                <c:pt idx="0">
                  <c:v>2.2469999999999999</c:v>
                </c:pt>
                <c:pt idx="1">
                  <c:v>1.7569999999999999</c:v>
                </c:pt>
                <c:pt idx="2">
                  <c:v>1.4179999999999999</c:v>
                </c:pt>
                <c:pt idx="3">
                  <c:v>0.66600000000000004</c:v>
                </c:pt>
                <c:pt idx="4">
                  <c:v>0.31900000000000001</c:v>
                </c:pt>
                <c:pt idx="5">
                  <c:v>0.16600000000000001</c:v>
                </c:pt>
                <c:pt idx="6">
                  <c:v>0.113</c:v>
                </c:pt>
                <c:pt idx="7">
                  <c:v>8.3000000000000004E-2</c:v>
                </c:pt>
              </c:numCache>
            </c:numRef>
          </c:yVal>
          <c:smooth val="0"/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.11900000000000002"/>
            <c:dispRSqr val="0"/>
            <c:dispEq val="1"/>
            <c:trendlineLbl>
              <c:layout>
                <c:manualLayout>
                  <c:x val="1.8891076115485565E-3"/>
                  <c:y val="0.2079166666666666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'50 nM'!$O$6:$O$11</c:f>
              <c:numCache>
                <c:formatCode>General</c:formatCode>
                <c:ptCount val="6"/>
                <c:pt idx="0">
                  <c:v>150</c:v>
                </c:pt>
                <c:pt idx="1">
                  <c:v>50</c:v>
                </c:pt>
                <c:pt idx="2">
                  <c:v>16.666666666666668</c:v>
                </c:pt>
                <c:pt idx="3">
                  <c:v>5.5555555555555562</c:v>
                </c:pt>
                <c:pt idx="4">
                  <c:v>1.8518518518518521</c:v>
                </c:pt>
                <c:pt idx="5">
                  <c:v>0</c:v>
                </c:pt>
              </c:numCache>
            </c:numRef>
          </c:xVal>
          <c:yVal>
            <c:numRef>
              <c:f>'50 nM'!$P$6:$P$11</c:f>
              <c:numCache>
                <c:formatCode>General</c:formatCode>
                <c:ptCount val="6"/>
                <c:pt idx="0">
                  <c:v>1.4179999999999999</c:v>
                </c:pt>
                <c:pt idx="1">
                  <c:v>0.66600000000000004</c:v>
                </c:pt>
                <c:pt idx="2">
                  <c:v>0.31900000000000001</c:v>
                </c:pt>
                <c:pt idx="3">
                  <c:v>0.16600000000000001</c:v>
                </c:pt>
                <c:pt idx="4">
                  <c:v>0.113</c:v>
                </c:pt>
                <c:pt idx="5">
                  <c:v>8.3000000000000004E-2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331352"/>
        <c:axId val="421334096"/>
      </c:scatterChart>
      <c:valAx>
        <c:axId val="421331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[sodium phosphate], </a:t>
                </a:r>
                <a:r>
                  <a:rPr lang="el-GR"/>
                  <a:t>μ</a:t>
                </a: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334096"/>
        <c:crosses val="autoZero"/>
        <c:crossBetween val="midCat"/>
      </c:valAx>
      <c:valAx>
        <c:axId val="42133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A650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331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5.7000000000000009E-2"/>
            <c:dispRSqr val="0"/>
            <c:dispEq val="1"/>
            <c:trendlineLbl>
              <c:layout>
                <c:manualLayout>
                  <c:x val="1.8891076115485565E-3"/>
                  <c:y val="0.2079166666666666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'50 nM'!$O$19:$O$26</c:f>
              <c:numCache>
                <c:formatCode>General</c:formatCode>
                <c:ptCount val="8"/>
                <c:pt idx="0">
                  <c:v>750</c:v>
                </c:pt>
                <c:pt idx="1">
                  <c:v>300</c:v>
                </c:pt>
                <c:pt idx="2">
                  <c:v>150</c:v>
                </c:pt>
                <c:pt idx="3">
                  <c:v>75</c:v>
                </c:pt>
                <c:pt idx="4">
                  <c:v>37.5</c:v>
                </c:pt>
                <c:pt idx="5">
                  <c:v>18.75</c:v>
                </c:pt>
                <c:pt idx="6">
                  <c:v>9.375</c:v>
                </c:pt>
                <c:pt idx="7">
                  <c:v>0</c:v>
                </c:pt>
              </c:numCache>
            </c:numRef>
          </c:xVal>
          <c:yVal>
            <c:numRef>
              <c:f>'50 nM'!$P$19:$P$26</c:f>
              <c:numCache>
                <c:formatCode>General</c:formatCode>
                <c:ptCount val="8"/>
                <c:pt idx="0">
                  <c:v>0.67</c:v>
                </c:pt>
                <c:pt idx="1">
                  <c:v>0.40500000000000003</c:v>
                </c:pt>
                <c:pt idx="2">
                  <c:v>0.253</c:v>
                </c:pt>
                <c:pt idx="3">
                  <c:v>0.16200000000000001</c:v>
                </c:pt>
                <c:pt idx="4">
                  <c:v>0.104</c:v>
                </c:pt>
                <c:pt idx="5">
                  <c:v>8.5000000000000006E-2</c:v>
                </c:pt>
                <c:pt idx="6">
                  <c:v>8.7999999999999995E-2</c:v>
                </c:pt>
                <c:pt idx="7">
                  <c:v>5.5E-2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330568"/>
        <c:axId val="421332528"/>
      </c:scatterChart>
      <c:valAx>
        <c:axId val="421330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[soium phosphate], </a:t>
                </a:r>
                <a:r>
                  <a:rPr lang="el-GR"/>
                  <a:t>μ</a:t>
                </a: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332528"/>
        <c:crosses val="autoZero"/>
        <c:crossBetween val="midCat"/>
      </c:valAx>
      <c:valAx>
        <c:axId val="42133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A650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330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7.9250000000000015E-2"/>
            <c:dispRSqr val="0"/>
            <c:dispEq val="1"/>
            <c:trendlineLbl>
              <c:layout>
                <c:manualLayout>
                  <c:x val="1.8891076115485565E-3"/>
                  <c:y val="0.2079166666666666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'50 nM'!$O$34:$O$41</c:f>
              <c:numCache>
                <c:formatCode>General</c:formatCode>
                <c:ptCount val="8"/>
                <c:pt idx="0">
                  <c:v>750</c:v>
                </c:pt>
                <c:pt idx="1">
                  <c:v>300</c:v>
                </c:pt>
                <c:pt idx="2">
                  <c:v>150</c:v>
                </c:pt>
                <c:pt idx="3">
                  <c:v>75</c:v>
                </c:pt>
                <c:pt idx="4">
                  <c:v>37.5</c:v>
                </c:pt>
                <c:pt idx="5">
                  <c:v>18.75</c:v>
                </c:pt>
                <c:pt idx="6">
                  <c:v>9.375</c:v>
                </c:pt>
                <c:pt idx="7">
                  <c:v>0</c:v>
                </c:pt>
              </c:numCache>
            </c:numRef>
          </c:xVal>
          <c:yVal>
            <c:numRef>
              <c:f>'50 nM'!$P$34:$P$41</c:f>
              <c:numCache>
                <c:formatCode>General</c:formatCode>
                <c:ptCount val="8"/>
                <c:pt idx="0">
                  <c:v>0.84199999999999997</c:v>
                </c:pt>
                <c:pt idx="1">
                  <c:v>0.47399999999999998</c:v>
                </c:pt>
                <c:pt idx="2">
                  <c:v>0.313</c:v>
                </c:pt>
                <c:pt idx="3">
                  <c:v>0.193</c:v>
                </c:pt>
                <c:pt idx="4">
                  <c:v>0.11600000000000001</c:v>
                </c:pt>
                <c:pt idx="5">
                  <c:v>9.2999999999999999E-2</c:v>
                </c:pt>
                <c:pt idx="6">
                  <c:v>7.5999999999999998E-2</c:v>
                </c:pt>
                <c:pt idx="7">
                  <c:v>5.7000000000000002E-2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335664"/>
        <c:axId val="421332920"/>
      </c:scatterChart>
      <c:valAx>
        <c:axId val="421335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[sodium phosphate], </a:t>
                </a:r>
                <a:r>
                  <a:rPr lang="el-GR"/>
                  <a:t>μ</a:t>
                </a: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332920"/>
        <c:crosses val="autoZero"/>
        <c:crossBetween val="midCat"/>
      </c:valAx>
      <c:valAx>
        <c:axId val="421332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A650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335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371475</xdr:colOff>
      <xdr:row>2</xdr:row>
      <xdr:rowOff>185737</xdr:rowOff>
    </xdr:from>
    <xdr:to>
      <xdr:col>24</xdr:col>
      <xdr:colOff>66675</xdr:colOff>
      <xdr:row>17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381000</xdr:colOff>
      <xdr:row>18</xdr:row>
      <xdr:rowOff>0</xdr:rowOff>
    </xdr:from>
    <xdr:to>
      <xdr:col>24</xdr:col>
      <xdr:colOff>76200</xdr:colOff>
      <xdr:row>32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371475</xdr:colOff>
      <xdr:row>48</xdr:row>
      <xdr:rowOff>0</xdr:rowOff>
    </xdr:from>
    <xdr:to>
      <xdr:col>24</xdr:col>
      <xdr:colOff>66675</xdr:colOff>
      <xdr:row>62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381000</xdr:colOff>
      <xdr:row>33</xdr:row>
      <xdr:rowOff>0</xdr:rowOff>
    </xdr:from>
    <xdr:to>
      <xdr:col>24</xdr:col>
      <xdr:colOff>76200</xdr:colOff>
      <xdr:row>47</xdr:row>
      <xdr:rowOff>57150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381000</xdr:colOff>
      <xdr:row>63</xdr:row>
      <xdr:rowOff>0</xdr:rowOff>
    </xdr:from>
    <xdr:to>
      <xdr:col>24</xdr:col>
      <xdr:colOff>76200</xdr:colOff>
      <xdr:row>77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166687</xdr:colOff>
      <xdr:row>75</xdr:row>
      <xdr:rowOff>128587</xdr:rowOff>
    </xdr:from>
    <xdr:to>
      <xdr:col>9</xdr:col>
      <xdr:colOff>471487</xdr:colOff>
      <xdr:row>90</xdr:row>
      <xdr:rowOff>14287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371475</xdr:colOff>
      <xdr:row>2</xdr:row>
      <xdr:rowOff>185737</xdr:rowOff>
    </xdr:from>
    <xdr:to>
      <xdr:col>24</xdr:col>
      <xdr:colOff>66675</xdr:colOff>
      <xdr:row>17</xdr:row>
      <xdr:rowOff>71437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381000</xdr:colOff>
      <xdr:row>18</xdr:row>
      <xdr:rowOff>0</xdr:rowOff>
    </xdr:from>
    <xdr:to>
      <xdr:col>24</xdr:col>
      <xdr:colOff>76200</xdr:colOff>
      <xdr:row>32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371475</xdr:colOff>
      <xdr:row>33</xdr:row>
      <xdr:rowOff>0</xdr:rowOff>
    </xdr:from>
    <xdr:to>
      <xdr:col>24</xdr:col>
      <xdr:colOff>66675</xdr:colOff>
      <xdr:row>47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381000</xdr:colOff>
      <xdr:row>48</xdr:row>
      <xdr:rowOff>0</xdr:rowOff>
    </xdr:from>
    <xdr:to>
      <xdr:col>24</xdr:col>
      <xdr:colOff>76200</xdr:colOff>
      <xdr:row>62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9525</xdr:colOff>
      <xdr:row>66</xdr:row>
      <xdr:rowOff>61912</xdr:rowOff>
    </xdr:from>
    <xdr:to>
      <xdr:col>10</xdr:col>
      <xdr:colOff>314325</xdr:colOff>
      <xdr:row>80</xdr:row>
      <xdr:rowOff>138112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tabSelected="1" workbookViewId="0">
      <pane ySplit="1" topLeftCell="A2" activePane="bottomLeft" state="frozen"/>
      <selection activeCell="F1" sqref="F1"/>
      <selection pane="bottomLeft" activeCell="A8" sqref="A8"/>
    </sheetView>
  </sheetViews>
  <sheetFormatPr defaultRowHeight="15" x14ac:dyDescent="0.25"/>
  <cols>
    <col min="1" max="1" width="9.7109375" bestFit="1" customWidth="1"/>
    <col min="2" max="2" width="13.7109375" customWidth="1"/>
  </cols>
  <sheetData>
    <row r="1" spans="1:24" x14ac:dyDescent="0.25">
      <c r="A1" s="2" t="s">
        <v>0</v>
      </c>
      <c r="B1" s="2"/>
      <c r="C1" s="2" t="s">
        <v>1</v>
      </c>
      <c r="D1" s="2"/>
      <c r="E1" s="2" t="s">
        <v>4</v>
      </c>
      <c r="F1" s="2"/>
      <c r="G1" s="2" t="s">
        <v>5</v>
      </c>
      <c r="H1" s="2"/>
      <c r="I1" s="2" t="s">
        <v>6</v>
      </c>
      <c r="J1" s="2"/>
      <c r="K1" s="2"/>
      <c r="L1" s="2" t="s">
        <v>8</v>
      </c>
      <c r="M1" s="2"/>
      <c r="N1" s="2"/>
      <c r="O1" s="2" t="s">
        <v>15</v>
      </c>
      <c r="P1" s="2"/>
      <c r="Q1" s="2"/>
      <c r="R1" s="2"/>
      <c r="S1" s="2"/>
      <c r="T1" s="2"/>
      <c r="U1" s="2"/>
      <c r="V1" s="2"/>
      <c r="W1" s="2"/>
      <c r="X1" s="2"/>
    </row>
    <row r="3" spans="1:24" x14ac:dyDescent="0.25">
      <c r="C3" t="s">
        <v>2</v>
      </c>
      <c r="D3" t="s">
        <v>3</v>
      </c>
      <c r="E3" t="s">
        <v>2</v>
      </c>
      <c r="F3" t="s">
        <v>3</v>
      </c>
      <c r="G3" t="s">
        <v>2</v>
      </c>
      <c r="H3" t="s">
        <v>3</v>
      </c>
      <c r="I3" t="s">
        <v>2</v>
      </c>
      <c r="J3" t="s">
        <v>3</v>
      </c>
      <c r="L3" t="s">
        <v>2</v>
      </c>
      <c r="O3" t="s">
        <v>7</v>
      </c>
      <c r="P3" t="s">
        <v>2</v>
      </c>
    </row>
    <row r="4" spans="1:24" x14ac:dyDescent="0.25">
      <c r="A4" s="1">
        <v>42619</v>
      </c>
      <c r="C4">
        <v>1.536</v>
      </c>
      <c r="D4">
        <f>((C4-0.087)/0.0022)/(5*1/6)</f>
        <v>790.36363636363626</v>
      </c>
      <c r="E4">
        <v>0.96599999999999997</v>
      </c>
      <c r="F4">
        <f>((E4-0.087)/0.0022)/(5*1/6)</f>
        <v>479.45454545454538</v>
      </c>
      <c r="G4">
        <v>0.98199999999999998</v>
      </c>
      <c r="H4">
        <f>((G4-0.087)/0.0022)/(5*1/6)</f>
        <v>488.18181818181813</v>
      </c>
      <c r="L4">
        <v>8.7999999999999995E-2</v>
      </c>
      <c r="O4">
        <v>750</v>
      </c>
      <c r="P4">
        <v>1.625</v>
      </c>
    </row>
    <row r="5" spans="1:24" x14ac:dyDescent="0.25">
      <c r="A5" t="s">
        <v>9</v>
      </c>
      <c r="C5">
        <v>1.766</v>
      </c>
      <c r="D5">
        <f t="shared" ref="D5" si="0">((C5-0.087)/0.0022)/(5*1/6)</f>
        <v>915.81818181818176</v>
      </c>
      <c r="E5">
        <v>1.21</v>
      </c>
      <c r="F5">
        <f t="shared" ref="F5:H7" si="1">((E5-0.087)/0.0022)/(5*1/6)</f>
        <v>612.5454545454545</v>
      </c>
      <c r="G5">
        <v>0.876</v>
      </c>
      <c r="H5">
        <f t="shared" si="1"/>
        <v>430.36363636363632</v>
      </c>
      <c r="L5">
        <v>8.8999999999999996E-2</v>
      </c>
      <c r="O5">
        <v>300</v>
      </c>
      <c r="P5">
        <v>0.84299999999999997</v>
      </c>
    </row>
    <row r="6" spans="1:24" x14ac:dyDescent="0.25">
      <c r="A6" t="s">
        <v>10</v>
      </c>
      <c r="C6">
        <v>1.782</v>
      </c>
      <c r="D6">
        <f t="shared" ref="D6" si="2">((C6-0.087)/0.0022)/(5*1/6)</f>
        <v>924.54545454545439</v>
      </c>
      <c r="E6">
        <v>1.095</v>
      </c>
      <c r="F6">
        <f t="shared" si="1"/>
        <v>549.81818181818176</v>
      </c>
      <c r="G6">
        <v>0.91600000000000004</v>
      </c>
      <c r="H6">
        <f t="shared" si="1"/>
        <v>452.18181818181813</v>
      </c>
      <c r="L6">
        <v>8.6999999999999994E-2</v>
      </c>
      <c r="O6">
        <v>150</v>
      </c>
      <c r="P6">
        <v>0.57299999999999995</v>
      </c>
    </row>
    <row r="7" spans="1:24" x14ac:dyDescent="0.25">
      <c r="C7">
        <v>1.619</v>
      </c>
      <c r="D7">
        <f t="shared" ref="D7" si="3">((C7-0.087)/0.0022)/(5*1/6)</f>
        <v>835.63636363636363</v>
      </c>
      <c r="E7">
        <v>0.95599999999999996</v>
      </c>
      <c r="F7">
        <f t="shared" si="1"/>
        <v>474</v>
      </c>
      <c r="G7">
        <v>0.92500000000000004</v>
      </c>
      <c r="H7">
        <f t="shared" si="1"/>
        <v>457.09090909090912</v>
      </c>
      <c r="L7">
        <v>8.4000000000000005E-2</v>
      </c>
      <c r="O7">
        <v>50</v>
      </c>
      <c r="P7">
        <v>0.28999999999999998</v>
      </c>
    </row>
    <row r="8" spans="1:24" x14ac:dyDescent="0.25">
      <c r="O8">
        <v>16.7</v>
      </c>
      <c r="P8">
        <v>0.159</v>
      </c>
    </row>
    <row r="9" spans="1:24" x14ac:dyDescent="0.25">
      <c r="L9">
        <f>AVERAGE(L4:L7)</f>
        <v>8.7000000000000008E-2</v>
      </c>
      <c r="O9">
        <v>5.55</v>
      </c>
      <c r="P9">
        <v>9.8000000000000004E-2</v>
      </c>
    </row>
    <row r="10" spans="1:24" x14ac:dyDescent="0.25">
      <c r="O10">
        <v>1.8499999999999999</v>
      </c>
      <c r="P10">
        <v>8.2000000000000003E-2</v>
      </c>
    </row>
    <row r="11" spans="1:24" x14ac:dyDescent="0.25">
      <c r="O11">
        <v>0</v>
      </c>
      <c r="P11">
        <v>7.5999999999999998E-2</v>
      </c>
    </row>
    <row r="19" spans="1:16" x14ac:dyDescent="0.25">
      <c r="A19" s="1">
        <v>42639</v>
      </c>
      <c r="B19" t="s">
        <v>11</v>
      </c>
      <c r="C19">
        <v>0.69099999999999995</v>
      </c>
      <c r="D19">
        <f>((C19-0.075)/0.001)/(5*1/6)</f>
        <v>739.19999999999993</v>
      </c>
      <c r="E19">
        <v>0.45400000000000001</v>
      </c>
      <c r="F19">
        <f>((E19-0.075)/0.001)/(5*1/6)</f>
        <v>454.79999999999995</v>
      </c>
      <c r="G19">
        <v>0.374</v>
      </c>
      <c r="H19">
        <f>((G19-0.075)/0.001)/(5*1/6)</f>
        <v>358.8</v>
      </c>
      <c r="L19">
        <v>7.9000000000000001E-2</v>
      </c>
      <c r="O19">
        <v>750</v>
      </c>
      <c r="P19">
        <v>0.77500000000000002</v>
      </c>
    </row>
    <row r="20" spans="1:16" x14ac:dyDescent="0.25">
      <c r="A20" s="5" t="s">
        <v>9</v>
      </c>
      <c r="C20">
        <v>0.59299999999999997</v>
      </c>
      <c r="D20">
        <f t="shared" ref="D20" si="4">((C20-0.075)/0.001)/(5*1/6)</f>
        <v>621.6</v>
      </c>
      <c r="E20">
        <v>0.57799999999999996</v>
      </c>
      <c r="F20">
        <f t="shared" ref="F20:H21" si="5">((E20-0.075)/0.001)/(5*1/6)</f>
        <v>603.6</v>
      </c>
      <c r="G20">
        <v>0.371</v>
      </c>
      <c r="H20">
        <f t="shared" si="5"/>
        <v>355.2</v>
      </c>
      <c r="L20">
        <v>7.5999999999999998E-2</v>
      </c>
      <c r="O20">
        <v>300</v>
      </c>
      <c r="P20">
        <v>0.45700000000000002</v>
      </c>
    </row>
    <row r="21" spans="1:16" x14ac:dyDescent="0.25">
      <c r="A21" s="5" t="s">
        <v>10</v>
      </c>
      <c r="C21">
        <v>0.623</v>
      </c>
      <c r="D21">
        <f t="shared" ref="D21" si="6">((C21-0.075)/0.001)/(5*1/6)</f>
        <v>657.6</v>
      </c>
      <c r="E21">
        <v>0.52700000000000002</v>
      </c>
      <c r="F21">
        <f t="shared" si="5"/>
        <v>542.4</v>
      </c>
      <c r="G21">
        <v>0.375</v>
      </c>
      <c r="H21">
        <f t="shared" si="5"/>
        <v>360</v>
      </c>
      <c r="L21">
        <v>7.0000000000000007E-2</v>
      </c>
      <c r="O21">
        <v>150</v>
      </c>
      <c r="P21">
        <v>0.24299999999999999</v>
      </c>
    </row>
    <row r="22" spans="1:16" x14ac:dyDescent="0.25">
      <c r="C22">
        <v>0.67600000000000005</v>
      </c>
      <c r="D22">
        <f>((C22-0.075)/0.001)/(5*1/6)</f>
        <v>721.20000000000016</v>
      </c>
      <c r="O22">
        <v>75</v>
      </c>
      <c r="P22">
        <v>9.1999999999999998E-2</v>
      </c>
    </row>
    <row r="23" spans="1:16" x14ac:dyDescent="0.25">
      <c r="L23">
        <f>AVERAGE(L19:L21)</f>
        <v>7.4999999999999997E-2</v>
      </c>
      <c r="O23">
        <v>37.5</v>
      </c>
      <c r="P23">
        <v>0.122</v>
      </c>
    </row>
    <row r="24" spans="1:16" x14ac:dyDescent="0.25">
      <c r="O24">
        <v>18.75</v>
      </c>
      <c r="P24">
        <v>8.5999999999999993E-2</v>
      </c>
    </row>
    <row r="25" spans="1:16" x14ac:dyDescent="0.25">
      <c r="O25">
        <v>9.375</v>
      </c>
      <c r="P25">
        <v>6.4000000000000001E-2</v>
      </c>
    </row>
    <row r="26" spans="1:16" x14ac:dyDescent="0.25">
      <c r="O26">
        <v>0</v>
      </c>
      <c r="P26">
        <v>5.6000000000000001E-2</v>
      </c>
    </row>
    <row r="34" spans="2:16" x14ac:dyDescent="0.25">
      <c r="B34" t="s">
        <v>12</v>
      </c>
      <c r="C34">
        <v>0.55000000000000004</v>
      </c>
      <c r="D34">
        <f>((C34-0.065)/0.001)/(5*1/6)</f>
        <v>582</v>
      </c>
      <c r="E34">
        <v>0.45200000000000001</v>
      </c>
      <c r="F34">
        <f>((E34-0.065)/0.001)/(5*1/6)</f>
        <v>464.4</v>
      </c>
      <c r="G34">
        <v>0.42299999999999999</v>
      </c>
      <c r="H34">
        <f>((G34-0.065)/0.001)/(5*1/6)</f>
        <v>429.59999999999997</v>
      </c>
      <c r="L34">
        <v>6.6000000000000003E-2</v>
      </c>
      <c r="O34">
        <v>750</v>
      </c>
      <c r="P34">
        <v>0.78600000000000003</v>
      </c>
    </row>
    <row r="35" spans="2:16" x14ac:dyDescent="0.25">
      <c r="C35">
        <v>0.57799999999999996</v>
      </c>
      <c r="D35">
        <f t="shared" ref="D35" si="7">((C35-0.065)/0.001)/(5*1/6)</f>
        <v>615.5999999999998</v>
      </c>
      <c r="E35">
        <v>0.48599999999999999</v>
      </c>
      <c r="F35">
        <f t="shared" ref="F35:H36" si="8">((E35-0.065)/0.001)/(5*1/6)</f>
        <v>505.2</v>
      </c>
      <c r="G35">
        <v>0.372</v>
      </c>
      <c r="H35">
        <f t="shared" si="8"/>
        <v>368.4</v>
      </c>
      <c r="L35">
        <v>6.5000000000000002E-2</v>
      </c>
      <c r="O35">
        <v>300</v>
      </c>
      <c r="P35">
        <v>0.45600000000000002</v>
      </c>
    </row>
    <row r="36" spans="2:16" x14ac:dyDescent="0.25">
      <c r="C36">
        <v>0.55700000000000005</v>
      </c>
      <c r="D36">
        <f t="shared" ref="D36" si="9">((C36-0.065)/0.001)/(5*1/6)</f>
        <v>590.40000000000009</v>
      </c>
      <c r="E36">
        <v>0.41399999999999998</v>
      </c>
      <c r="F36">
        <f t="shared" si="8"/>
        <v>418.7999999999999</v>
      </c>
      <c r="G36">
        <v>0.42199999999999999</v>
      </c>
      <c r="H36">
        <f t="shared" si="8"/>
        <v>428.4</v>
      </c>
      <c r="L36">
        <v>6.4000000000000001E-2</v>
      </c>
      <c r="O36">
        <v>150</v>
      </c>
      <c r="P36">
        <v>0.22700000000000001</v>
      </c>
    </row>
    <row r="37" spans="2:16" x14ac:dyDescent="0.25">
      <c r="C37">
        <v>0.625</v>
      </c>
      <c r="D37">
        <f>((C37-0.065)/0.001)/(5*1/6)</f>
        <v>672</v>
      </c>
      <c r="O37">
        <v>75</v>
      </c>
      <c r="P37">
        <v>0.19600000000000001</v>
      </c>
    </row>
    <row r="38" spans="2:16" x14ac:dyDescent="0.25">
      <c r="L38">
        <f>AVERAGE(L34:L36)</f>
        <v>6.5000000000000002E-2</v>
      </c>
      <c r="O38">
        <f>O37/2</f>
        <v>37.5</v>
      </c>
      <c r="P38">
        <v>0.122</v>
      </c>
    </row>
    <row r="39" spans="2:16" x14ac:dyDescent="0.25">
      <c r="O39">
        <f>O38/2</f>
        <v>18.75</v>
      </c>
      <c r="P39">
        <v>9.1999999999999998E-2</v>
      </c>
    </row>
    <row r="40" spans="2:16" x14ac:dyDescent="0.25">
      <c r="O40">
        <f>O39/2</f>
        <v>9.375</v>
      </c>
      <c r="P40">
        <v>7.5999999999999998E-2</v>
      </c>
    </row>
    <row r="41" spans="2:16" x14ac:dyDescent="0.25">
      <c r="O41">
        <v>0</v>
      </c>
      <c r="P41">
        <v>5.7000000000000002E-2</v>
      </c>
    </row>
    <row r="49" spans="1:16" x14ac:dyDescent="0.25">
      <c r="A49" s="1">
        <v>42640</v>
      </c>
      <c r="B49" t="s">
        <v>11</v>
      </c>
      <c r="C49">
        <v>0.68400000000000005</v>
      </c>
      <c r="D49">
        <f>((C49-0.0793)/0.0011)/(5*1/6)</f>
        <v>659.67272727272723</v>
      </c>
      <c r="E49">
        <v>0.36899999999999999</v>
      </c>
      <c r="F49">
        <f>((E49-0.0793)/0.0011)/(5*1/6)</f>
        <v>316.03636363636366</v>
      </c>
      <c r="G49">
        <v>0.47399999999999998</v>
      </c>
      <c r="H49">
        <f>((G49-0.0793)/0.0011)/(5*1/6)</f>
        <v>430.58181818181816</v>
      </c>
      <c r="L49">
        <v>7.9000000000000001E-2</v>
      </c>
      <c r="O49">
        <v>750</v>
      </c>
      <c r="P49">
        <v>0.84199999999999997</v>
      </c>
    </row>
    <row r="50" spans="1:16" x14ac:dyDescent="0.25">
      <c r="A50" s="5" t="s">
        <v>9</v>
      </c>
      <c r="C50">
        <v>0.74299999999999999</v>
      </c>
      <c r="D50">
        <f t="shared" ref="D50" si="10">((C50-0.0793)/0.0011)/(5*1/6)</f>
        <v>724.03636363636349</v>
      </c>
      <c r="E50">
        <v>0.41699999999999998</v>
      </c>
      <c r="F50">
        <f t="shared" ref="F50:H51" si="11">((E50-0.0793)/0.0011)/(5*1/6)</f>
        <v>368.4</v>
      </c>
      <c r="G50">
        <v>0.46700000000000003</v>
      </c>
      <c r="H50">
        <f t="shared" si="11"/>
        <v>422.9454545454546</v>
      </c>
      <c r="L50">
        <v>7.8E-2</v>
      </c>
      <c r="O50">
        <v>300</v>
      </c>
      <c r="P50">
        <v>0.47399999999999998</v>
      </c>
    </row>
    <row r="51" spans="1:16" x14ac:dyDescent="0.25">
      <c r="A51" s="5" t="s">
        <v>10</v>
      </c>
      <c r="C51">
        <v>0.69599999999999995</v>
      </c>
      <c r="D51">
        <f t="shared" ref="D51" si="12">((C51-0.0793)/0.0011)/(5*1/6)</f>
        <v>672.76363636363624</v>
      </c>
      <c r="E51">
        <v>0.39100000000000001</v>
      </c>
      <c r="F51">
        <f t="shared" si="11"/>
        <v>340.03636363636366</v>
      </c>
      <c r="G51">
        <v>0.41199999999999998</v>
      </c>
      <c r="H51">
        <f t="shared" si="11"/>
        <v>362.94545454545454</v>
      </c>
      <c r="L51">
        <v>0.08</v>
      </c>
      <c r="O51">
        <v>150</v>
      </c>
      <c r="P51">
        <v>0.313</v>
      </c>
    </row>
    <row r="52" spans="1:16" x14ac:dyDescent="0.25">
      <c r="L52">
        <v>0.08</v>
      </c>
      <c r="O52">
        <v>75</v>
      </c>
      <c r="P52">
        <v>0.193</v>
      </c>
    </row>
    <row r="53" spans="1:16" x14ac:dyDescent="0.25">
      <c r="O53">
        <f>O52/2</f>
        <v>37.5</v>
      </c>
      <c r="P53">
        <v>0.11600000000000001</v>
      </c>
    </row>
    <row r="54" spans="1:16" x14ac:dyDescent="0.25">
      <c r="L54">
        <f>AVERAGE(L49:L52)</f>
        <v>7.9250000000000001E-2</v>
      </c>
      <c r="O54">
        <f>O53/2</f>
        <v>18.75</v>
      </c>
      <c r="P54">
        <v>9.2999999999999999E-2</v>
      </c>
    </row>
    <row r="55" spans="1:16" x14ac:dyDescent="0.25">
      <c r="O55">
        <f>O54/2</f>
        <v>9.375</v>
      </c>
      <c r="P55">
        <v>7.5999999999999998E-2</v>
      </c>
    </row>
    <row r="56" spans="1:16" x14ac:dyDescent="0.25">
      <c r="O56">
        <v>0</v>
      </c>
      <c r="P56">
        <v>5.7000000000000002E-2</v>
      </c>
    </row>
    <row r="64" spans="1:16" x14ac:dyDescent="0.25">
      <c r="B64" t="s">
        <v>12</v>
      </c>
      <c r="C64">
        <v>0.63400000000000001</v>
      </c>
      <c r="D64">
        <f>((C64-0.0738)/0.001)/(5*1/6)</f>
        <v>672.24</v>
      </c>
      <c r="E64">
        <v>0.36899999999999999</v>
      </c>
      <c r="F64">
        <f>((E64-0.0738)/0.001)/(5*1/6)</f>
        <v>354.23999999999995</v>
      </c>
      <c r="G64">
        <v>0.49</v>
      </c>
      <c r="H64">
        <f>((G64-0.0738)/0.001)/(5*1/6)</f>
        <v>499.43999999999994</v>
      </c>
      <c r="L64">
        <v>7.3999999999999996E-2</v>
      </c>
      <c r="O64">
        <v>750</v>
      </c>
      <c r="P64">
        <v>0.87</v>
      </c>
    </row>
    <row r="65" spans="1:16" x14ac:dyDescent="0.25">
      <c r="C65">
        <v>0.57399999999999995</v>
      </c>
      <c r="D65">
        <f t="shared" ref="D65" si="13">((C65-0.0738)/0.001)/(5*1/6)</f>
        <v>600.24</v>
      </c>
      <c r="E65">
        <v>0.38900000000000001</v>
      </c>
      <c r="F65">
        <f t="shared" ref="F65:H66" si="14">((E65-0.0738)/0.001)/(5*1/6)</f>
        <v>378.24000000000007</v>
      </c>
      <c r="G65">
        <v>0.44500000000000001</v>
      </c>
      <c r="H65">
        <f t="shared" si="14"/>
        <v>445.43999999999994</v>
      </c>
      <c r="L65">
        <v>7.4999999999999997E-2</v>
      </c>
      <c r="O65">
        <v>300</v>
      </c>
      <c r="P65">
        <v>0.33600000000000002</v>
      </c>
    </row>
    <row r="66" spans="1:16" x14ac:dyDescent="0.25">
      <c r="C66">
        <v>0.60399999999999998</v>
      </c>
      <c r="D66">
        <f t="shared" ref="D66" si="15">((C66-0.0738)/0.001)/(5*1/6)</f>
        <v>636.24</v>
      </c>
      <c r="E66">
        <v>0.44</v>
      </c>
      <c r="F66">
        <f t="shared" si="14"/>
        <v>439.43999999999994</v>
      </c>
      <c r="G66">
        <v>0.41699999999999998</v>
      </c>
      <c r="H66">
        <f t="shared" si="14"/>
        <v>411.83999999999992</v>
      </c>
      <c r="L66">
        <v>7.0000000000000007E-2</v>
      </c>
      <c r="O66">
        <v>150</v>
      </c>
      <c r="P66">
        <v>0.22500000000000001</v>
      </c>
    </row>
    <row r="67" spans="1:16" x14ac:dyDescent="0.25">
      <c r="L67">
        <v>7.5999999999999998E-2</v>
      </c>
      <c r="O67">
        <v>75</v>
      </c>
      <c r="P67">
        <v>0.18099999999999999</v>
      </c>
    </row>
    <row r="68" spans="1:16" x14ac:dyDescent="0.25">
      <c r="O68">
        <f>O67/2</f>
        <v>37.5</v>
      </c>
      <c r="P68">
        <v>0.106</v>
      </c>
    </row>
    <row r="69" spans="1:16" x14ac:dyDescent="0.25">
      <c r="L69">
        <f>AVERAGE(L64:L67)</f>
        <v>7.3749999999999996E-2</v>
      </c>
      <c r="O69">
        <f>O68/2</f>
        <v>18.75</v>
      </c>
      <c r="P69">
        <v>0.10299999999999999</v>
      </c>
    </row>
    <row r="70" spans="1:16" x14ac:dyDescent="0.25">
      <c r="O70">
        <f>O69/2</f>
        <v>9.375</v>
      </c>
      <c r="P70">
        <v>8.3000000000000004E-2</v>
      </c>
    </row>
    <row r="71" spans="1:16" x14ac:dyDescent="0.25">
      <c r="O71">
        <v>0</v>
      </c>
      <c r="P71">
        <v>5.8000000000000003E-2</v>
      </c>
    </row>
    <row r="73" spans="1:16" x14ac:dyDescent="0.25">
      <c r="A73" s="3" t="s">
        <v>13</v>
      </c>
      <c r="B73" s="3"/>
      <c r="C73" s="3"/>
      <c r="D73" s="3">
        <f>AVERAGE(D4:D70)</f>
        <v>701.73090909090899</v>
      </c>
      <c r="E73" s="3"/>
      <c r="F73" s="3">
        <f t="shared" ref="F73:H73" si="16">AVERAGE(F4:F70)</f>
        <v>456.33818181818174</v>
      </c>
      <c r="G73" s="3"/>
      <c r="H73" s="3">
        <f t="shared" si="16"/>
        <v>418.83818181818179</v>
      </c>
      <c r="I73" s="3"/>
      <c r="J73" s="3"/>
    </row>
    <row r="74" spans="1:16" x14ac:dyDescent="0.25">
      <c r="A74" s="3" t="s">
        <v>14</v>
      </c>
      <c r="B74" s="3"/>
      <c r="C74" s="3"/>
      <c r="D74" s="3">
        <f>STDEV(D4:D70)</f>
        <v>104.32269446043274</v>
      </c>
      <c r="E74" s="3"/>
      <c r="F74" s="3">
        <f t="shared" ref="F74:H74" si="17">STDEV(F4:F70)</f>
        <v>91.175621622130194</v>
      </c>
      <c r="G74" s="3"/>
      <c r="H74" s="3">
        <f t="shared" si="17"/>
        <v>46.127430479538361</v>
      </c>
      <c r="I74" s="3"/>
      <c r="J74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workbookViewId="0">
      <pane ySplit="1" topLeftCell="A42" activePane="bottomLeft" state="frozen"/>
      <selection activeCell="F1" sqref="F1"/>
      <selection pane="bottomLeft" activeCell="A49" sqref="A49"/>
    </sheetView>
  </sheetViews>
  <sheetFormatPr defaultRowHeight="15" x14ac:dyDescent="0.25"/>
  <cols>
    <col min="1" max="1" width="10.7109375" bestFit="1" customWidth="1"/>
    <col min="2" max="2" width="13.7109375" customWidth="1"/>
  </cols>
  <sheetData>
    <row r="1" spans="1:24" x14ac:dyDescent="0.25">
      <c r="A1" s="2" t="s">
        <v>0</v>
      </c>
      <c r="B1" s="2"/>
      <c r="C1" s="2" t="s">
        <v>1</v>
      </c>
      <c r="D1" s="2"/>
      <c r="E1" s="2" t="s">
        <v>4</v>
      </c>
      <c r="F1" s="2"/>
      <c r="G1" s="2" t="s">
        <v>5</v>
      </c>
      <c r="H1" s="2"/>
      <c r="I1" s="2" t="s">
        <v>6</v>
      </c>
      <c r="J1" s="2"/>
      <c r="K1" s="2"/>
      <c r="L1" s="2" t="s">
        <v>8</v>
      </c>
      <c r="M1" s="2"/>
      <c r="N1" s="2"/>
      <c r="O1" s="2" t="s">
        <v>15</v>
      </c>
      <c r="P1" s="2"/>
      <c r="Q1" s="2"/>
      <c r="R1" s="2"/>
      <c r="S1" s="2"/>
      <c r="T1" s="2"/>
      <c r="U1" s="2"/>
      <c r="V1" s="2"/>
      <c r="W1" s="2"/>
      <c r="X1" s="2"/>
    </row>
    <row r="3" spans="1:24" x14ac:dyDescent="0.25">
      <c r="C3" t="s">
        <v>2</v>
      </c>
      <c r="D3" t="s">
        <v>3</v>
      </c>
      <c r="E3" t="s">
        <v>2</v>
      </c>
      <c r="F3" t="s">
        <v>3</v>
      </c>
      <c r="G3" t="s">
        <v>2</v>
      </c>
      <c r="H3" t="s">
        <v>3</v>
      </c>
      <c r="I3" t="s">
        <v>2</v>
      </c>
      <c r="J3" t="s">
        <v>3</v>
      </c>
      <c r="L3" t="s">
        <v>2</v>
      </c>
      <c r="O3" t="s">
        <v>7</v>
      </c>
      <c r="P3" t="s">
        <v>2</v>
      </c>
    </row>
    <row r="4" spans="1:24" x14ac:dyDescent="0.25">
      <c r="A4" s="1">
        <v>42619</v>
      </c>
      <c r="C4">
        <v>0.108</v>
      </c>
      <c r="D4">
        <f>((C4-0.132)/0.0089)/(5*0.05/6)</f>
        <v>-64.719101123595536</v>
      </c>
      <c r="E4">
        <v>0.112</v>
      </c>
      <c r="F4">
        <f>((E4-0.132)/0.0089)/(5*0.05/6)</f>
        <v>-53.932584269662939</v>
      </c>
      <c r="G4">
        <v>0.111</v>
      </c>
      <c r="H4">
        <f>((G4-0.132)/0.0089)/(5*0.05/6)</f>
        <v>-56.629213483146081</v>
      </c>
      <c r="I4">
        <v>1.137</v>
      </c>
      <c r="J4">
        <f>((I4-0.132)/0.0089)/(5*0.05/6)</f>
        <v>2710.1123595505619</v>
      </c>
      <c r="L4">
        <v>0.12</v>
      </c>
      <c r="O4">
        <v>600</v>
      </c>
      <c r="P4" s="4">
        <v>2.2469999999999999</v>
      </c>
    </row>
    <row r="5" spans="1:24" x14ac:dyDescent="0.25">
      <c r="A5" t="s">
        <v>9</v>
      </c>
      <c r="C5">
        <v>0.112</v>
      </c>
      <c r="D5">
        <f t="shared" ref="D5:F7" si="0">((C5-0.132)/0.0089)/(5*0.05/6)</f>
        <v>-53.932584269662939</v>
      </c>
      <c r="E5">
        <v>0.115</v>
      </c>
      <c r="F5">
        <f t="shared" si="0"/>
        <v>-45.842696629213492</v>
      </c>
      <c r="G5">
        <v>0.111</v>
      </c>
      <c r="H5">
        <f t="shared" ref="H5" si="1">((G5-0.132)/0.0089)/(5*0.05/6)</f>
        <v>-56.629213483146081</v>
      </c>
      <c r="I5">
        <v>0.995</v>
      </c>
      <c r="J5">
        <f t="shared" ref="J5" si="2">((I5-0.132)/0.0089)/(5*0.05/6)</f>
        <v>2327.1910112359551</v>
      </c>
      <c r="L5">
        <v>0.11899999999999999</v>
      </c>
      <c r="O5">
        <v>300</v>
      </c>
      <c r="P5" s="4">
        <v>1.7569999999999999</v>
      </c>
    </row>
    <row r="6" spans="1:24" x14ac:dyDescent="0.25">
      <c r="A6" t="s">
        <v>17</v>
      </c>
      <c r="C6">
        <v>0.114</v>
      </c>
      <c r="D6">
        <f t="shared" si="0"/>
        <v>-48.539325842696634</v>
      </c>
      <c r="E6">
        <v>0.114</v>
      </c>
      <c r="F6">
        <f t="shared" si="0"/>
        <v>-48.539325842696634</v>
      </c>
      <c r="G6">
        <v>0.111</v>
      </c>
      <c r="H6">
        <f t="shared" ref="H6" si="3">((G6-0.132)/0.0089)/(5*0.05/6)</f>
        <v>-56.629213483146081</v>
      </c>
      <c r="I6">
        <v>1.0289999999999999</v>
      </c>
      <c r="J6">
        <f t="shared" ref="J6" si="4">((I6-0.132)/0.0089)/(5*0.05/6)</f>
        <v>2418.8764044943819</v>
      </c>
      <c r="L6">
        <v>0.11700000000000001</v>
      </c>
      <c r="O6">
        <v>150</v>
      </c>
      <c r="P6">
        <v>1.4179999999999999</v>
      </c>
    </row>
    <row r="7" spans="1:24" x14ac:dyDescent="0.25">
      <c r="C7">
        <v>0.115</v>
      </c>
      <c r="D7">
        <f t="shared" si="0"/>
        <v>-45.842696629213492</v>
      </c>
      <c r="E7">
        <v>0.155</v>
      </c>
      <c r="F7">
        <f t="shared" si="0"/>
        <v>62.022471910112344</v>
      </c>
      <c r="G7">
        <v>0.109</v>
      </c>
      <c r="H7">
        <f t="shared" ref="H7" si="5">((G7-0.132)/0.0089)/(5*0.05/6)</f>
        <v>-62.022471910112372</v>
      </c>
      <c r="I7">
        <v>1.0029999999999999</v>
      </c>
      <c r="J7">
        <f t="shared" ref="J7" si="6">((I7-0.132)/0.0089)/(5*0.05/6)</f>
        <v>2348.7640449438204</v>
      </c>
      <c r="O7">
        <v>50</v>
      </c>
      <c r="P7">
        <v>0.66600000000000004</v>
      </c>
    </row>
    <row r="8" spans="1:24" x14ac:dyDescent="0.25">
      <c r="O8">
        <v>16.666666666666668</v>
      </c>
      <c r="P8">
        <v>0.31900000000000001</v>
      </c>
    </row>
    <row r="9" spans="1:24" x14ac:dyDescent="0.25">
      <c r="L9">
        <f>AVERAGE(L4:L6)</f>
        <v>0.11866666666666666</v>
      </c>
      <c r="O9">
        <v>5.5555555555555562</v>
      </c>
      <c r="P9">
        <v>0.16600000000000001</v>
      </c>
    </row>
    <row r="10" spans="1:24" x14ac:dyDescent="0.25">
      <c r="O10">
        <v>1.8518518518518521</v>
      </c>
      <c r="P10">
        <v>0.113</v>
      </c>
    </row>
    <row r="11" spans="1:24" x14ac:dyDescent="0.25">
      <c r="O11">
        <v>0</v>
      </c>
      <c r="P11">
        <v>8.3000000000000004E-2</v>
      </c>
    </row>
    <row r="13" spans="1:24" x14ac:dyDescent="0.25">
      <c r="M13" s="4" t="s">
        <v>16</v>
      </c>
    </row>
    <row r="19" spans="1:16" x14ac:dyDescent="0.25">
      <c r="A19" s="1">
        <v>42639</v>
      </c>
      <c r="C19">
        <v>6.4000000000000001E-2</v>
      </c>
      <c r="D19">
        <f>((C19-0.057)/0.0009)/(5*0.05/6)</f>
        <v>186.66666666666666</v>
      </c>
      <c r="E19">
        <v>0.06</v>
      </c>
      <c r="F19">
        <f>((E19-0.057)/0.0009)/(5*0.05/6)</f>
        <v>79.999999999999886</v>
      </c>
      <c r="G19">
        <v>5.8999999999999997E-2</v>
      </c>
      <c r="H19">
        <f>((G19-0.057)/0.0009)/(5*0.05/6)</f>
        <v>53.333333333333201</v>
      </c>
      <c r="I19">
        <v>0.377</v>
      </c>
      <c r="J19">
        <f>((I19-0.057)/0.0009)/(5*0.05/6)</f>
        <v>8533.3333333333358</v>
      </c>
      <c r="L19">
        <v>6.8000000000000005E-2</v>
      </c>
      <c r="O19">
        <v>750</v>
      </c>
      <c r="P19">
        <v>0.67</v>
      </c>
    </row>
    <row r="20" spans="1:16" x14ac:dyDescent="0.25">
      <c r="A20" s="5" t="s">
        <v>9</v>
      </c>
      <c r="C20">
        <v>6.2E-2</v>
      </c>
      <c r="D20">
        <f t="shared" ref="D20" si="7">((C20-0.057)/0.0009)/(5*0.05/6)</f>
        <v>133.33333333333329</v>
      </c>
      <c r="E20">
        <v>0.06</v>
      </c>
      <c r="F20">
        <f t="shared" ref="F20" si="8">((E20-0.057)/0.0009)/(5*0.05/6)</f>
        <v>79.999999999999886</v>
      </c>
      <c r="G20">
        <v>0.06</v>
      </c>
      <c r="H20">
        <f t="shared" ref="H20:J21" si="9">((G20-0.057)/0.0009)/(5*0.05/6)</f>
        <v>79.999999999999886</v>
      </c>
      <c r="I20">
        <v>0.32300000000000001</v>
      </c>
      <c r="J20">
        <f t="shared" si="9"/>
        <v>7093.3333333333348</v>
      </c>
      <c r="L20">
        <v>6.7000000000000004E-2</v>
      </c>
      <c r="O20">
        <v>300</v>
      </c>
      <c r="P20">
        <v>0.40500000000000003</v>
      </c>
    </row>
    <row r="21" spans="1:16" x14ac:dyDescent="0.25">
      <c r="A21" s="5" t="s">
        <v>17</v>
      </c>
      <c r="C21">
        <v>6.0999999999999999E-2</v>
      </c>
      <c r="D21">
        <f t="shared" ref="D21" si="10">((C21-0.057)/0.0009)/(5*0.05/6)</f>
        <v>106.66666666666659</v>
      </c>
      <c r="E21">
        <v>0.06</v>
      </c>
      <c r="F21">
        <f t="shared" ref="F21" si="11">((E21-0.057)/0.0009)/(5*0.05/6)</f>
        <v>79.999999999999886</v>
      </c>
      <c r="G21">
        <v>6.2E-2</v>
      </c>
      <c r="H21">
        <f t="shared" si="9"/>
        <v>133.33333333333329</v>
      </c>
      <c r="I21">
        <v>0.33900000000000002</v>
      </c>
      <c r="J21">
        <f t="shared" si="9"/>
        <v>7520.0000000000009</v>
      </c>
      <c r="L21">
        <v>4.5999999999999999E-2</v>
      </c>
      <c r="O21">
        <v>150</v>
      </c>
      <c r="P21">
        <v>0.253</v>
      </c>
    </row>
    <row r="22" spans="1:16" x14ac:dyDescent="0.25">
      <c r="L22">
        <v>4.7E-2</v>
      </c>
      <c r="O22">
        <v>75</v>
      </c>
      <c r="P22">
        <v>0.16200000000000001</v>
      </c>
    </row>
    <row r="23" spans="1:16" x14ac:dyDescent="0.25">
      <c r="O23">
        <v>37.5</v>
      </c>
      <c r="P23">
        <v>0.104</v>
      </c>
    </row>
    <row r="24" spans="1:16" x14ac:dyDescent="0.25">
      <c r="L24">
        <f>AVERAGE(L19:L22)</f>
        <v>5.6999999999999995E-2</v>
      </c>
      <c r="O24">
        <v>18.75</v>
      </c>
      <c r="P24">
        <v>8.5000000000000006E-2</v>
      </c>
    </row>
    <row r="25" spans="1:16" x14ac:dyDescent="0.25">
      <c r="O25">
        <v>9.375</v>
      </c>
      <c r="P25">
        <v>8.7999999999999995E-2</v>
      </c>
    </row>
    <row r="26" spans="1:16" x14ac:dyDescent="0.25">
      <c r="O26">
        <v>0</v>
      </c>
      <c r="P26">
        <v>5.5E-2</v>
      </c>
    </row>
    <row r="34" spans="1:16" x14ac:dyDescent="0.25">
      <c r="A34" s="1">
        <v>42640</v>
      </c>
      <c r="C34">
        <v>7.4999999999999997E-2</v>
      </c>
      <c r="D34">
        <f>((C34-0.0793)/0.0011)/(5*0.05/6)</f>
        <v>-93.818181818181785</v>
      </c>
      <c r="E34">
        <v>6.8000000000000005E-2</v>
      </c>
      <c r="F34">
        <f>((E34-0.0793)/0.0011)/(5*0.05/6)</f>
        <v>-246.54545454545431</v>
      </c>
      <c r="G34">
        <v>7.2999999999999995E-2</v>
      </c>
      <c r="H34">
        <f>((G34-0.0793)/0.0011)/(5*0.05/6)</f>
        <v>-137.45454545454544</v>
      </c>
      <c r="I34">
        <v>0.33600000000000002</v>
      </c>
      <c r="J34">
        <f>((I34-0.0793)/0.0011)/(5*0.05/6)</f>
        <v>5600.727272727273</v>
      </c>
      <c r="L34">
        <v>7.9000000000000001E-2</v>
      </c>
      <c r="O34">
        <v>750</v>
      </c>
      <c r="P34">
        <v>0.84199999999999997</v>
      </c>
    </row>
    <row r="35" spans="1:16" x14ac:dyDescent="0.25">
      <c r="A35" s="5" t="s">
        <v>9</v>
      </c>
      <c r="C35">
        <v>8.2000000000000003E-2</v>
      </c>
      <c r="D35">
        <f>((C35-0.0793)/0.0011)/(5*0.05/6)</f>
        <v>58.909090909091084</v>
      </c>
      <c r="E35">
        <v>8.1000000000000003E-2</v>
      </c>
      <c r="F35">
        <f>((E35-0.0793)/0.0011)/(5*0.05/6)</f>
        <v>37.09090909090925</v>
      </c>
      <c r="G35">
        <v>7.6999999999999999E-2</v>
      </c>
      <c r="H35">
        <f>((G35-0.0793)/0.0011)/(5*0.05/6)</f>
        <v>-50.181818181818109</v>
      </c>
      <c r="I35">
        <v>0.312</v>
      </c>
      <c r="J35">
        <f>((I35-0.0793)/0.0011)/(5*0.05/6)</f>
        <v>5077.0909090909099</v>
      </c>
      <c r="L35">
        <v>7.8E-2</v>
      </c>
      <c r="O35">
        <v>300</v>
      </c>
      <c r="P35">
        <v>0.47399999999999998</v>
      </c>
    </row>
    <row r="36" spans="1:16" x14ac:dyDescent="0.25">
      <c r="A36" s="5" t="s">
        <v>17</v>
      </c>
      <c r="L36">
        <v>0.08</v>
      </c>
      <c r="O36">
        <v>150</v>
      </c>
      <c r="P36">
        <v>0.313</v>
      </c>
    </row>
    <row r="37" spans="1:16" x14ac:dyDescent="0.25">
      <c r="L37">
        <v>0.08</v>
      </c>
      <c r="O37">
        <v>75</v>
      </c>
      <c r="P37">
        <v>0.193</v>
      </c>
    </row>
    <row r="38" spans="1:16" x14ac:dyDescent="0.25">
      <c r="O38">
        <f>O37/2</f>
        <v>37.5</v>
      </c>
      <c r="P38">
        <v>0.11600000000000001</v>
      </c>
    </row>
    <row r="39" spans="1:16" x14ac:dyDescent="0.25">
      <c r="L39">
        <f>AVERAGE(L34:L37)</f>
        <v>7.9250000000000001E-2</v>
      </c>
      <c r="O39">
        <f>O38/2</f>
        <v>18.75</v>
      </c>
      <c r="P39">
        <v>9.2999999999999999E-2</v>
      </c>
    </row>
    <row r="40" spans="1:16" x14ac:dyDescent="0.25">
      <c r="O40">
        <f>O39/2</f>
        <v>9.375</v>
      </c>
      <c r="P40">
        <v>7.5999999999999998E-2</v>
      </c>
    </row>
    <row r="41" spans="1:16" x14ac:dyDescent="0.25">
      <c r="O41">
        <v>0</v>
      </c>
      <c r="P41">
        <v>5.7000000000000002E-2</v>
      </c>
    </row>
    <row r="49" spans="1:16" x14ac:dyDescent="0.25">
      <c r="A49" s="1">
        <v>42664</v>
      </c>
      <c r="G49" s="5">
        <v>6.9000000000000006E-2</v>
      </c>
      <c r="H49">
        <f>((G49-0.0714)/0.0011)/(5*0.05/6)</f>
        <v>-52.363636363636353</v>
      </c>
      <c r="I49" s="5">
        <v>0.38</v>
      </c>
      <c r="J49" s="5">
        <f>((I49-0.0714)/0.0011)/(5*0.05/6)</f>
        <v>6733.0909090909081</v>
      </c>
      <c r="L49" s="5">
        <v>7.0000000000000007E-2</v>
      </c>
      <c r="O49">
        <v>750</v>
      </c>
      <c r="P49" s="5">
        <v>0.85099999999999998</v>
      </c>
    </row>
    <row r="50" spans="1:16" x14ac:dyDescent="0.25">
      <c r="A50" s="5" t="s">
        <v>9</v>
      </c>
      <c r="G50" s="5">
        <v>7.0000000000000007E-2</v>
      </c>
      <c r="H50" s="5">
        <f t="shared" ref="H50:J52" si="12">((G50-0.0714)/0.0011)/(5*0.05/6)</f>
        <v>-30.545454545454508</v>
      </c>
      <c r="I50" s="5">
        <v>0.35</v>
      </c>
      <c r="J50" s="5">
        <f t="shared" si="12"/>
        <v>6078.545454545454</v>
      </c>
      <c r="L50" s="5">
        <v>7.2999999999999995E-2</v>
      </c>
      <c r="O50">
        <v>300</v>
      </c>
      <c r="P50" s="5">
        <v>0.53500000000000003</v>
      </c>
    </row>
    <row r="51" spans="1:16" x14ac:dyDescent="0.25">
      <c r="A51" s="5" t="s">
        <v>17</v>
      </c>
      <c r="G51" s="5">
        <v>6.9000000000000006E-2</v>
      </c>
      <c r="H51" s="5">
        <f t="shared" si="12"/>
        <v>-52.363636363636353</v>
      </c>
      <c r="I51" s="5">
        <v>0.34100000000000003</v>
      </c>
      <c r="J51" s="5">
        <f t="shared" si="12"/>
        <v>5882.1818181818189</v>
      </c>
      <c r="L51" s="5">
        <v>7.0999999999999994E-2</v>
      </c>
      <c r="O51">
        <v>150</v>
      </c>
      <c r="P51" s="5">
        <v>0.32200000000000001</v>
      </c>
    </row>
    <row r="52" spans="1:16" x14ac:dyDescent="0.25">
      <c r="G52" s="5">
        <v>6.9000000000000006E-2</v>
      </c>
      <c r="H52" s="5">
        <f t="shared" si="12"/>
        <v>-52.363636363636353</v>
      </c>
      <c r="I52" s="5">
        <v>0.29599999999999999</v>
      </c>
      <c r="J52" s="5">
        <f t="shared" si="12"/>
        <v>4900.3636363636351</v>
      </c>
      <c r="L52" s="5">
        <v>7.0000000000000007E-2</v>
      </c>
      <c r="O52">
        <v>75</v>
      </c>
      <c r="P52" s="5">
        <v>0.20699999999999999</v>
      </c>
    </row>
    <row r="53" spans="1:16" x14ac:dyDescent="0.25">
      <c r="L53" s="5">
        <v>7.0000000000000007E-2</v>
      </c>
      <c r="O53">
        <f>O52/2</f>
        <v>37.5</v>
      </c>
      <c r="P53" s="5">
        <v>0.14000000000000001</v>
      </c>
    </row>
    <row r="54" spans="1:16" x14ac:dyDescent="0.25">
      <c r="L54" s="5">
        <v>7.2999999999999995E-2</v>
      </c>
      <c r="O54">
        <f>O53/2</f>
        <v>18.75</v>
      </c>
      <c r="P54" s="5">
        <v>0.10199999999999999</v>
      </c>
    </row>
    <row r="55" spans="1:16" x14ac:dyDescent="0.25">
      <c r="L55" s="5">
        <v>6.9000000000000006E-2</v>
      </c>
      <c r="O55">
        <f>O54/2</f>
        <v>9.375</v>
      </c>
      <c r="P55" s="5">
        <v>7.5999999999999998E-2</v>
      </c>
    </row>
    <row r="56" spans="1:16" x14ac:dyDescent="0.25">
      <c r="L56" s="5">
        <v>7.4999999999999997E-2</v>
      </c>
      <c r="O56">
        <v>0</v>
      </c>
      <c r="P56" s="5">
        <v>5.6000000000000001E-2</v>
      </c>
    </row>
    <row r="58" spans="1:16" x14ac:dyDescent="0.25">
      <c r="L58">
        <f>AVERAGE(L49:L56)</f>
        <v>7.1375000000000008E-2</v>
      </c>
    </row>
    <row r="64" spans="1:16" x14ac:dyDescent="0.25">
      <c r="A64" s="3" t="s">
        <v>13</v>
      </c>
      <c r="B64" s="3"/>
      <c r="C64" s="3"/>
      <c r="D64" s="3">
        <f>AVERAGE(D4:D47)</f>
        <v>19.858207543600802</v>
      </c>
      <c r="E64" s="3"/>
      <c r="F64" s="3">
        <f>AVERAGE(F4:F47)</f>
        <v>-6.1940755873340123</v>
      </c>
      <c r="G64" s="3"/>
      <c r="H64" s="3">
        <f>AVERAGE(H4:H60)</f>
        <v>-26.19355176658549</v>
      </c>
      <c r="I64" s="3"/>
      <c r="J64" s="3">
        <f>AVERAGE(J4:J60)</f>
        <v>5171.0469605301078</v>
      </c>
    </row>
    <row r="65" spans="1:10" x14ac:dyDescent="0.25">
      <c r="A65" s="3" t="s">
        <v>14</v>
      </c>
      <c r="B65" s="3"/>
      <c r="C65" s="3"/>
      <c r="D65" s="3">
        <f>STDEV(D4:D47)</f>
        <v>102.6388701062824</v>
      </c>
      <c r="E65" s="3"/>
      <c r="F65" s="3">
        <f t="shared" ref="F65:H65" si="13">STDEV(F4:F47)</f>
        <v>107.37098490637892</v>
      </c>
      <c r="G65" s="3"/>
      <c r="H65" s="3">
        <f>STDEV(H4:H60)</f>
        <v>71.961290331732243</v>
      </c>
      <c r="I65" s="3"/>
      <c r="J65" s="3">
        <f>STDEV(J4:J60)</f>
        <v>2125.9731948198237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uM</vt:lpstr>
      <vt:lpstr>50 nM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Monroe</dc:creator>
  <cp:lastModifiedBy>Nicole Monroe</cp:lastModifiedBy>
  <dcterms:created xsi:type="dcterms:W3CDTF">2017-03-08T21:42:51Z</dcterms:created>
  <dcterms:modified xsi:type="dcterms:W3CDTF">2017-03-09T17:16:43Z</dcterms:modified>
</cp:coreProperties>
</file>