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20" yWindow="720" windowWidth="24240" windowHeight="13740" tabRatio="500" activeTab="2"/>
  </bookViews>
  <sheets>
    <sheet name="Sheet1" sheetId="1" r:id="rId1"/>
    <sheet name="graph" sheetId="2" r:id="rId2"/>
    <sheet name="Table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3" l="1"/>
  <c r="K11" i="3"/>
  <c r="K10" i="3"/>
  <c r="K9" i="3"/>
  <c r="K8" i="3"/>
  <c r="K7" i="3"/>
  <c r="K6" i="3"/>
  <c r="K5" i="3"/>
  <c r="K4" i="3"/>
  <c r="J12" i="3"/>
  <c r="J11" i="3"/>
  <c r="J10" i="3"/>
  <c r="J9" i="3"/>
  <c r="J8" i="3"/>
  <c r="J7" i="3"/>
  <c r="J6" i="3"/>
  <c r="J5" i="3"/>
  <c r="J4" i="3"/>
  <c r="I12" i="3"/>
  <c r="I11" i="3"/>
  <c r="I10" i="3"/>
  <c r="I9" i="3"/>
  <c r="I8" i="3"/>
  <c r="I7" i="3"/>
  <c r="I6" i="3"/>
  <c r="I5" i="3"/>
  <c r="I4" i="3"/>
  <c r="H12" i="3"/>
  <c r="H11" i="3"/>
  <c r="H10" i="3"/>
  <c r="H9" i="3"/>
  <c r="H8" i="3"/>
  <c r="H7" i="3"/>
  <c r="H6" i="3"/>
  <c r="H5" i="3"/>
  <c r="H4" i="3"/>
  <c r="G12" i="3"/>
  <c r="G11" i="3"/>
  <c r="G10" i="3"/>
  <c r="G9" i="3"/>
  <c r="G8" i="3"/>
  <c r="G7" i="3"/>
  <c r="G6" i="3"/>
  <c r="G5" i="3"/>
  <c r="G4" i="3"/>
  <c r="AD61" i="1"/>
  <c r="R60" i="1"/>
  <c r="K11" i="2"/>
  <c r="AC37" i="1"/>
  <c r="L12" i="3"/>
  <c r="L11" i="3"/>
  <c r="L10" i="3"/>
  <c r="L9" i="3"/>
  <c r="L8" i="3"/>
  <c r="L7" i="3"/>
  <c r="L6" i="3"/>
  <c r="L5" i="3"/>
  <c r="L4" i="3"/>
  <c r="O10" i="1"/>
  <c r="F12" i="3"/>
  <c r="F11" i="3"/>
  <c r="F10" i="3"/>
  <c r="F9" i="3"/>
  <c r="F8" i="3"/>
  <c r="F7" i="3"/>
  <c r="F6" i="3"/>
  <c r="F5" i="3"/>
  <c r="F4" i="3"/>
  <c r="E12" i="3"/>
  <c r="E11" i="3"/>
  <c r="E10" i="3"/>
  <c r="E9" i="3"/>
  <c r="E8" i="3"/>
  <c r="E7" i="3"/>
  <c r="E6" i="3"/>
  <c r="E5" i="3"/>
  <c r="E4" i="3"/>
  <c r="U36" i="1"/>
  <c r="J6" i="2"/>
  <c r="J5" i="2"/>
  <c r="J4" i="2"/>
  <c r="J3" i="2"/>
  <c r="I6" i="2"/>
  <c r="I5" i="2"/>
  <c r="I4" i="2"/>
  <c r="I3" i="2"/>
  <c r="AN6" i="2"/>
  <c r="K3" i="2"/>
  <c r="K4" i="2"/>
  <c r="K5" i="2"/>
  <c r="K6" i="2"/>
  <c r="L3" i="2"/>
  <c r="L4" i="2"/>
  <c r="L6" i="2"/>
  <c r="L5" i="2"/>
  <c r="M3" i="2"/>
  <c r="M4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M6" i="2"/>
  <c r="O6" i="2"/>
  <c r="X5" i="2"/>
  <c r="W5" i="2"/>
  <c r="V5" i="2"/>
  <c r="U5" i="2"/>
  <c r="T5" i="2"/>
  <c r="S5" i="2"/>
  <c r="R5" i="2"/>
  <c r="Q5" i="2"/>
  <c r="P5" i="2"/>
  <c r="M5" i="2"/>
  <c r="O5" i="2"/>
  <c r="T4" i="2"/>
  <c r="S4" i="2"/>
  <c r="R4" i="2"/>
  <c r="Q4" i="2"/>
  <c r="P4" i="2"/>
  <c r="O4" i="2"/>
  <c r="P3" i="2"/>
  <c r="O3" i="2"/>
  <c r="B5" i="3"/>
  <c r="C5" i="3"/>
  <c r="D5" i="3"/>
  <c r="M5" i="3"/>
  <c r="N5" i="3"/>
  <c r="O5" i="3"/>
  <c r="P5" i="3"/>
  <c r="Q5" i="3"/>
  <c r="R5" i="3"/>
  <c r="S5" i="3"/>
  <c r="T5" i="3"/>
  <c r="B6" i="3"/>
  <c r="C6" i="3"/>
  <c r="D6" i="3"/>
  <c r="M6" i="3"/>
  <c r="N6" i="3"/>
  <c r="O6" i="3"/>
  <c r="P6" i="3"/>
  <c r="Q6" i="3"/>
  <c r="R6" i="3"/>
  <c r="S6" i="3"/>
  <c r="T6" i="3"/>
  <c r="B7" i="3"/>
  <c r="C7" i="3"/>
  <c r="D7" i="3"/>
  <c r="M7" i="3"/>
  <c r="N7" i="3"/>
  <c r="O7" i="3"/>
  <c r="P7" i="3"/>
  <c r="Q7" i="3"/>
  <c r="R7" i="3"/>
  <c r="S7" i="3"/>
  <c r="T7" i="3"/>
  <c r="B8" i="3"/>
  <c r="C8" i="3"/>
  <c r="D8" i="3"/>
  <c r="M8" i="3"/>
  <c r="N8" i="3"/>
  <c r="O8" i="3"/>
  <c r="P8" i="3"/>
  <c r="Q8" i="3"/>
  <c r="R8" i="3"/>
  <c r="S8" i="3"/>
  <c r="T8" i="3"/>
  <c r="B9" i="3"/>
  <c r="C9" i="3"/>
  <c r="D9" i="3"/>
  <c r="M9" i="3"/>
  <c r="N9" i="3"/>
  <c r="O9" i="3"/>
  <c r="P9" i="3"/>
  <c r="Q9" i="3"/>
  <c r="R9" i="3"/>
  <c r="S9" i="3"/>
  <c r="T9" i="3"/>
  <c r="B10" i="3"/>
  <c r="C10" i="3"/>
  <c r="D10" i="3"/>
  <c r="M10" i="3"/>
  <c r="N10" i="3"/>
  <c r="O10" i="3"/>
  <c r="P10" i="3"/>
  <c r="Q10" i="3"/>
  <c r="R10" i="3"/>
  <c r="S10" i="3"/>
  <c r="T10" i="3"/>
  <c r="B11" i="3"/>
  <c r="C11" i="3"/>
  <c r="D11" i="3"/>
  <c r="M11" i="3"/>
  <c r="N11" i="3"/>
  <c r="O11" i="3"/>
  <c r="P11" i="3"/>
  <c r="Q11" i="3"/>
  <c r="R11" i="3"/>
  <c r="S11" i="3"/>
  <c r="T11" i="3"/>
  <c r="B12" i="3"/>
  <c r="C12" i="3"/>
  <c r="D12" i="3"/>
  <c r="M12" i="3"/>
  <c r="N12" i="3"/>
  <c r="O12" i="3"/>
  <c r="P12" i="3"/>
  <c r="Q12" i="3"/>
  <c r="R12" i="3"/>
  <c r="S12" i="3"/>
  <c r="T12" i="3"/>
  <c r="T4" i="3"/>
  <c r="S4" i="3"/>
  <c r="R4" i="3"/>
  <c r="Q4" i="3"/>
  <c r="P4" i="3"/>
  <c r="O4" i="3"/>
  <c r="N4" i="3"/>
  <c r="M4" i="3"/>
  <c r="D4" i="3"/>
  <c r="C4" i="3"/>
  <c r="B4" i="3"/>
  <c r="A12" i="3"/>
  <c r="A11" i="3"/>
  <c r="A10" i="3"/>
  <c r="A9" i="3"/>
  <c r="A8" i="3"/>
  <c r="A7" i="3"/>
  <c r="A6" i="3"/>
  <c r="A5" i="3"/>
  <c r="A4" i="3"/>
  <c r="J19" i="1"/>
  <c r="J18" i="1"/>
  <c r="J17" i="1"/>
  <c r="J16" i="1"/>
  <c r="I19" i="1"/>
  <c r="I18" i="1"/>
  <c r="I17" i="1"/>
  <c r="I16" i="1"/>
  <c r="AN19" i="1"/>
  <c r="K16" i="1"/>
  <c r="K17" i="1"/>
  <c r="K18" i="1"/>
  <c r="K19" i="1"/>
  <c r="L16" i="1"/>
  <c r="L17" i="1"/>
  <c r="L19" i="1"/>
  <c r="L18" i="1"/>
  <c r="M16" i="1"/>
  <c r="M17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M19" i="1"/>
  <c r="O19" i="1"/>
  <c r="X18" i="1"/>
  <c r="W18" i="1"/>
  <c r="V18" i="1"/>
  <c r="U18" i="1"/>
  <c r="T18" i="1"/>
  <c r="S18" i="1"/>
  <c r="R18" i="1"/>
  <c r="Q18" i="1"/>
  <c r="P18" i="1"/>
  <c r="M18" i="1"/>
  <c r="O18" i="1"/>
  <c r="T17" i="1"/>
  <c r="S17" i="1"/>
  <c r="R17" i="1"/>
  <c r="Q17" i="1"/>
  <c r="P17" i="1"/>
  <c r="O17" i="1"/>
  <c r="P16" i="1"/>
  <c r="O16" i="1"/>
  <c r="J25" i="1"/>
  <c r="J24" i="1"/>
  <c r="J23" i="1"/>
  <c r="J22" i="1"/>
  <c r="I25" i="1"/>
  <c r="I24" i="1"/>
  <c r="I23" i="1"/>
  <c r="I22" i="1"/>
  <c r="AN25" i="1"/>
  <c r="K22" i="1"/>
  <c r="K23" i="1"/>
  <c r="K24" i="1"/>
  <c r="K25" i="1"/>
  <c r="L22" i="1"/>
  <c r="L23" i="1"/>
  <c r="L25" i="1"/>
  <c r="L24" i="1"/>
  <c r="M22" i="1"/>
  <c r="M23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M25" i="1"/>
  <c r="O25" i="1"/>
  <c r="X24" i="1"/>
  <c r="W24" i="1"/>
  <c r="V24" i="1"/>
  <c r="U24" i="1"/>
  <c r="T24" i="1"/>
  <c r="S24" i="1"/>
  <c r="R24" i="1"/>
  <c r="Q24" i="1"/>
  <c r="P24" i="1"/>
  <c r="M24" i="1"/>
  <c r="O24" i="1"/>
  <c r="T23" i="1"/>
  <c r="S23" i="1"/>
  <c r="R23" i="1"/>
  <c r="Q23" i="1"/>
  <c r="P23" i="1"/>
  <c r="O23" i="1"/>
  <c r="P22" i="1"/>
  <c r="O22" i="1"/>
  <c r="J31" i="1"/>
  <c r="J30" i="1"/>
  <c r="J29" i="1"/>
  <c r="J28" i="1"/>
  <c r="I31" i="1"/>
  <c r="I30" i="1"/>
  <c r="I29" i="1"/>
  <c r="I28" i="1"/>
  <c r="AN31" i="1"/>
  <c r="K28" i="1"/>
  <c r="K29" i="1"/>
  <c r="K30" i="1"/>
  <c r="K31" i="1"/>
  <c r="L28" i="1"/>
  <c r="L29" i="1"/>
  <c r="L31" i="1"/>
  <c r="L30" i="1"/>
  <c r="M28" i="1"/>
  <c r="M29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M31" i="1"/>
  <c r="O31" i="1"/>
  <c r="X30" i="1"/>
  <c r="W30" i="1"/>
  <c r="V30" i="1"/>
  <c r="U30" i="1"/>
  <c r="T30" i="1"/>
  <c r="S30" i="1"/>
  <c r="R30" i="1"/>
  <c r="Q30" i="1"/>
  <c r="P30" i="1"/>
  <c r="M30" i="1"/>
  <c r="O30" i="1"/>
  <c r="T29" i="1"/>
  <c r="S29" i="1"/>
  <c r="R29" i="1"/>
  <c r="Q29" i="1"/>
  <c r="P29" i="1"/>
  <c r="O29" i="1"/>
  <c r="P28" i="1"/>
  <c r="O28" i="1"/>
  <c r="J37" i="1"/>
  <c r="J36" i="1"/>
  <c r="J35" i="1"/>
  <c r="J34" i="1"/>
  <c r="I37" i="1"/>
  <c r="I36" i="1"/>
  <c r="I35" i="1"/>
  <c r="I34" i="1"/>
  <c r="AN37" i="1"/>
  <c r="K34" i="1"/>
  <c r="K35" i="1"/>
  <c r="K36" i="1"/>
  <c r="K37" i="1"/>
  <c r="L34" i="1"/>
  <c r="L35" i="1"/>
  <c r="L37" i="1"/>
  <c r="L36" i="1"/>
  <c r="M34" i="1"/>
  <c r="M35" i="1"/>
  <c r="AM37" i="1"/>
  <c r="AL37" i="1"/>
  <c r="AK37" i="1"/>
  <c r="AJ37" i="1"/>
  <c r="AI37" i="1"/>
  <c r="AH37" i="1"/>
  <c r="AG37" i="1"/>
  <c r="AF37" i="1"/>
  <c r="AE37" i="1"/>
  <c r="AD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M37" i="1"/>
  <c r="O37" i="1"/>
  <c r="X36" i="1"/>
  <c r="W36" i="1"/>
  <c r="V36" i="1"/>
  <c r="T36" i="1"/>
  <c r="S36" i="1"/>
  <c r="R36" i="1"/>
  <c r="Q36" i="1"/>
  <c r="P36" i="1"/>
  <c r="M36" i="1"/>
  <c r="O36" i="1"/>
  <c r="T35" i="1"/>
  <c r="S35" i="1"/>
  <c r="R35" i="1"/>
  <c r="Q35" i="1"/>
  <c r="P35" i="1"/>
  <c r="O35" i="1"/>
  <c r="P34" i="1"/>
  <c r="O34" i="1"/>
  <c r="J43" i="1"/>
  <c r="J42" i="1"/>
  <c r="J41" i="1"/>
  <c r="J40" i="1"/>
  <c r="I43" i="1"/>
  <c r="I42" i="1"/>
  <c r="I41" i="1"/>
  <c r="I40" i="1"/>
  <c r="AN43" i="1"/>
  <c r="K40" i="1"/>
  <c r="K41" i="1"/>
  <c r="K42" i="1"/>
  <c r="K43" i="1"/>
  <c r="L40" i="1"/>
  <c r="L41" i="1"/>
  <c r="L43" i="1"/>
  <c r="L42" i="1"/>
  <c r="M40" i="1"/>
  <c r="M41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M43" i="1"/>
  <c r="O43" i="1"/>
  <c r="X42" i="1"/>
  <c r="W42" i="1"/>
  <c r="V42" i="1"/>
  <c r="U42" i="1"/>
  <c r="T42" i="1"/>
  <c r="S42" i="1"/>
  <c r="R42" i="1"/>
  <c r="Q42" i="1"/>
  <c r="P42" i="1"/>
  <c r="M42" i="1"/>
  <c r="O42" i="1"/>
  <c r="T41" i="1"/>
  <c r="S41" i="1"/>
  <c r="R41" i="1"/>
  <c r="Q41" i="1"/>
  <c r="P41" i="1"/>
  <c r="O41" i="1"/>
  <c r="P40" i="1"/>
  <c r="O40" i="1"/>
  <c r="J49" i="1"/>
  <c r="J48" i="1"/>
  <c r="J47" i="1"/>
  <c r="J46" i="1"/>
  <c r="I49" i="1"/>
  <c r="I48" i="1"/>
  <c r="I47" i="1"/>
  <c r="I46" i="1"/>
  <c r="AN49" i="1"/>
  <c r="K46" i="1"/>
  <c r="K47" i="1"/>
  <c r="K48" i="1"/>
  <c r="K49" i="1"/>
  <c r="L46" i="1"/>
  <c r="L47" i="1"/>
  <c r="L49" i="1"/>
  <c r="L48" i="1"/>
  <c r="M46" i="1"/>
  <c r="M47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M49" i="1"/>
  <c r="O49" i="1"/>
  <c r="X48" i="1"/>
  <c r="W48" i="1"/>
  <c r="V48" i="1"/>
  <c r="U48" i="1"/>
  <c r="T48" i="1"/>
  <c r="S48" i="1"/>
  <c r="R48" i="1"/>
  <c r="Q48" i="1"/>
  <c r="P48" i="1"/>
  <c r="M48" i="1"/>
  <c r="O48" i="1"/>
  <c r="T47" i="1"/>
  <c r="S47" i="1"/>
  <c r="R47" i="1"/>
  <c r="Q47" i="1"/>
  <c r="P47" i="1"/>
  <c r="O47" i="1"/>
  <c r="P46" i="1"/>
  <c r="O46" i="1"/>
  <c r="J55" i="1"/>
  <c r="J54" i="1"/>
  <c r="J53" i="1"/>
  <c r="J52" i="1"/>
  <c r="I55" i="1"/>
  <c r="I54" i="1"/>
  <c r="I53" i="1"/>
  <c r="I52" i="1"/>
  <c r="AN55" i="1"/>
  <c r="K52" i="1"/>
  <c r="K53" i="1"/>
  <c r="K54" i="1"/>
  <c r="K55" i="1"/>
  <c r="L52" i="1"/>
  <c r="L53" i="1"/>
  <c r="L55" i="1"/>
  <c r="L54" i="1"/>
  <c r="M52" i="1"/>
  <c r="M53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M55" i="1"/>
  <c r="O55" i="1"/>
  <c r="X54" i="1"/>
  <c r="W54" i="1"/>
  <c r="V54" i="1"/>
  <c r="U54" i="1"/>
  <c r="T54" i="1"/>
  <c r="S54" i="1"/>
  <c r="R54" i="1"/>
  <c r="Q54" i="1"/>
  <c r="P54" i="1"/>
  <c r="M54" i="1"/>
  <c r="O54" i="1"/>
  <c r="T53" i="1"/>
  <c r="S53" i="1"/>
  <c r="R53" i="1"/>
  <c r="Q53" i="1"/>
  <c r="P53" i="1"/>
  <c r="O53" i="1"/>
  <c r="P52" i="1"/>
  <c r="O52" i="1"/>
  <c r="E10" i="2"/>
  <c r="E11" i="2"/>
  <c r="F10" i="2"/>
  <c r="F11" i="2"/>
  <c r="G10" i="2"/>
  <c r="G11" i="2"/>
  <c r="H10" i="2"/>
  <c r="H11" i="2"/>
  <c r="I10" i="2"/>
  <c r="I11" i="2"/>
  <c r="J10" i="2"/>
  <c r="J11" i="2"/>
  <c r="K10" i="2"/>
  <c r="L10" i="2"/>
  <c r="L11" i="2"/>
  <c r="M10" i="2"/>
  <c r="M11" i="2"/>
  <c r="N10" i="2"/>
  <c r="N11" i="2"/>
  <c r="O10" i="2"/>
  <c r="O11" i="2"/>
  <c r="P10" i="2"/>
  <c r="P11" i="2"/>
  <c r="Q10" i="2"/>
  <c r="Q11" i="2"/>
  <c r="R10" i="2"/>
  <c r="R11" i="2"/>
  <c r="S10" i="2"/>
  <c r="S11" i="2"/>
  <c r="T10" i="2"/>
  <c r="T11" i="2"/>
  <c r="U10" i="2"/>
  <c r="U11" i="2"/>
  <c r="V10" i="2"/>
  <c r="V11" i="2"/>
  <c r="W10" i="2"/>
  <c r="W11" i="2"/>
  <c r="X10" i="2"/>
  <c r="X11" i="2"/>
  <c r="Y10" i="2"/>
  <c r="Y11" i="2"/>
  <c r="Z10" i="2"/>
  <c r="Z11" i="2"/>
  <c r="AA10" i="2"/>
  <c r="AA11" i="2"/>
  <c r="AB10" i="2"/>
  <c r="AB11" i="2"/>
  <c r="AC10" i="2"/>
  <c r="AC11" i="2"/>
  <c r="A11" i="2"/>
  <c r="B11" i="2"/>
  <c r="B10" i="2"/>
  <c r="A10" i="2"/>
  <c r="J61" i="1"/>
  <c r="J60" i="1"/>
  <c r="J59" i="1"/>
  <c r="J58" i="1"/>
  <c r="I61" i="1"/>
  <c r="I60" i="1"/>
  <c r="I59" i="1"/>
  <c r="I58" i="1"/>
  <c r="AN61" i="1"/>
  <c r="K58" i="1"/>
  <c r="K59" i="1"/>
  <c r="K60" i="1"/>
  <c r="K61" i="1"/>
  <c r="L58" i="1"/>
  <c r="L59" i="1"/>
  <c r="L61" i="1"/>
  <c r="L60" i="1"/>
  <c r="M58" i="1"/>
  <c r="M59" i="1"/>
  <c r="AM61" i="1"/>
  <c r="AL61" i="1"/>
  <c r="AK61" i="1"/>
  <c r="AJ61" i="1"/>
  <c r="AI61" i="1"/>
  <c r="AH61" i="1"/>
  <c r="AG61" i="1"/>
  <c r="AF61" i="1"/>
  <c r="AE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M61" i="1"/>
  <c r="O61" i="1"/>
  <c r="X60" i="1"/>
  <c r="W60" i="1"/>
  <c r="V60" i="1"/>
  <c r="U60" i="1"/>
  <c r="T60" i="1"/>
  <c r="S60" i="1"/>
  <c r="Q60" i="1"/>
  <c r="P60" i="1"/>
  <c r="M60" i="1"/>
  <c r="O60" i="1"/>
  <c r="T59" i="1"/>
  <c r="S59" i="1"/>
  <c r="R59" i="1"/>
  <c r="Q59" i="1"/>
  <c r="P59" i="1"/>
  <c r="O59" i="1"/>
  <c r="P58" i="1"/>
  <c r="O58" i="1"/>
  <c r="AM13" i="1"/>
  <c r="AN13" i="1"/>
  <c r="AC13" i="1"/>
  <c r="AE13" i="1"/>
  <c r="AG13" i="1"/>
  <c r="AL13" i="1"/>
  <c r="AJ13" i="1"/>
  <c r="AK13" i="1"/>
  <c r="AI13" i="1"/>
  <c r="AH13" i="1"/>
  <c r="AF13" i="1"/>
  <c r="AD13" i="1"/>
  <c r="Q11" i="1"/>
  <c r="AB13" i="1"/>
  <c r="Z13" i="1"/>
  <c r="AA13" i="1"/>
  <c r="Y13" i="1"/>
  <c r="U12" i="1"/>
  <c r="Q12" i="1"/>
  <c r="U13" i="1"/>
  <c r="X13" i="1"/>
  <c r="X12" i="1"/>
  <c r="V13" i="1"/>
  <c r="W13" i="1"/>
  <c r="W12" i="1"/>
  <c r="V12" i="1"/>
  <c r="T13" i="1"/>
  <c r="T12" i="1"/>
  <c r="T11" i="1"/>
  <c r="S13" i="1"/>
  <c r="S12" i="1"/>
  <c r="S11" i="1"/>
  <c r="R13" i="1"/>
  <c r="R12" i="1"/>
  <c r="R11" i="1"/>
  <c r="Q13" i="1"/>
  <c r="O12" i="1"/>
  <c r="P11" i="1"/>
  <c r="P12" i="1"/>
  <c r="P13" i="1"/>
  <c r="P10" i="1"/>
  <c r="I11" i="1"/>
  <c r="J11" i="1"/>
  <c r="I12" i="1"/>
  <c r="J12" i="1"/>
  <c r="I13" i="1"/>
  <c r="J13" i="1"/>
  <c r="J10" i="1"/>
  <c r="I10" i="1"/>
  <c r="O11" i="1"/>
  <c r="O13" i="1"/>
  <c r="M13" i="1"/>
  <c r="M12" i="1"/>
  <c r="M11" i="1"/>
  <c r="M10" i="1"/>
  <c r="L11" i="1"/>
  <c r="K11" i="1"/>
  <c r="K12" i="1"/>
  <c r="L12" i="1"/>
  <c r="K13" i="1"/>
  <c r="L13" i="1"/>
  <c r="L10" i="1"/>
  <c r="K10" i="1"/>
  <c r="G12" i="1"/>
  <c r="F12" i="1"/>
  <c r="F11" i="1"/>
</calcChain>
</file>

<file path=xl/sharedStrings.xml><?xml version="1.0" encoding="utf-8"?>
<sst xmlns="http://schemas.openxmlformats.org/spreadsheetml/2006/main" count="279" uniqueCount="118">
  <si>
    <t>Npy</t>
  </si>
  <si>
    <t>D1</t>
  </si>
  <si>
    <t>D2</t>
  </si>
  <si>
    <t>D3</t>
  </si>
  <si>
    <t>A1</t>
  </si>
  <si>
    <t>A2</t>
  </si>
  <si>
    <t>A3</t>
  </si>
  <si>
    <t>A4</t>
  </si>
  <si>
    <t>NC</t>
  </si>
  <si>
    <t>Cdx2 -/-</t>
  </si>
  <si>
    <t>undetermined</t>
  </si>
  <si>
    <t>Braf V600E</t>
  </si>
  <si>
    <t>Cdx2 -/- Braf V600E</t>
  </si>
  <si>
    <t>Dusp6</t>
  </si>
  <si>
    <t>Ivl</t>
  </si>
  <si>
    <t>Tff1</t>
  </si>
  <si>
    <t>Gkn2</t>
  </si>
  <si>
    <t>Otop3</t>
  </si>
  <si>
    <t>Fos</t>
  </si>
  <si>
    <t>D: DMSO</t>
  </si>
  <si>
    <t>A: AZD6244 (a MEK inhibitor)</t>
  </si>
  <si>
    <t>Npy (imputed)</t>
  </si>
  <si>
    <t>means</t>
  </si>
  <si>
    <t>DMSO</t>
  </si>
  <si>
    <t>AZD6244</t>
  </si>
  <si>
    <t>Carefully copy the next 5 rows in to make the graphs.</t>
  </si>
  <si>
    <t>NC_D1</t>
  </si>
  <si>
    <t>NC_D2</t>
  </si>
  <si>
    <t>NC_D3</t>
  </si>
  <si>
    <t>NC_A1</t>
  </si>
  <si>
    <t>NC_A2</t>
  </si>
  <si>
    <t>NC_A3</t>
  </si>
  <si>
    <t>Braf_D1</t>
  </si>
  <si>
    <t>Braf_D2</t>
  </si>
  <si>
    <t>Braf_D3</t>
  </si>
  <si>
    <t>Braf_A1</t>
  </si>
  <si>
    <t>Braf_A2</t>
  </si>
  <si>
    <t>Braf_A3</t>
  </si>
  <si>
    <t>Cdx2_D1</t>
  </si>
  <si>
    <t>Cdx2_D2</t>
  </si>
  <si>
    <t>Cdx2_D3</t>
  </si>
  <si>
    <t>Cdx2_A1</t>
  </si>
  <si>
    <t>Cdx2_A2</t>
  </si>
  <si>
    <t>Cdx2_A3</t>
  </si>
  <si>
    <t>Braf_A4</t>
  </si>
  <si>
    <t>C+B_D1</t>
  </si>
  <si>
    <t>C+B_D2</t>
  </si>
  <si>
    <t>C+B_D3</t>
  </si>
  <si>
    <t>C+B_A1</t>
  </si>
  <si>
    <t>C+B_A2</t>
  </si>
  <si>
    <t>C+B_A3</t>
  </si>
  <si>
    <t>variances</t>
  </si>
  <si>
    <t>MSE</t>
  </si>
  <si>
    <t>17 df</t>
  </si>
  <si>
    <t>comment</t>
  </si>
  <si>
    <t>pairwise contrasts</t>
  </si>
  <si>
    <t>A vs D</t>
  </si>
  <si>
    <t>for each</t>
  </si>
  <si>
    <t>condition</t>
  </si>
  <si>
    <t>P-value</t>
  </si>
  <si>
    <t>FC A / D</t>
  </si>
  <si>
    <t>(Reverse sign)</t>
  </si>
  <si>
    <t>Compare</t>
  </si>
  <si>
    <t>to NC</t>
  </si>
  <si>
    <t xml:space="preserve">just </t>
  </si>
  <si>
    <t>FC</t>
  </si>
  <si>
    <t>vs NC</t>
  </si>
  <si>
    <t>AZD6224</t>
  </si>
  <si>
    <t>to Cdx2</t>
  </si>
  <si>
    <t>vs Cdx2</t>
  </si>
  <si>
    <t>to Braf</t>
  </si>
  <si>
    <t>vs Braf</t>
  </si>
  <si>
    <t>(CD-B)-(C-N)</t>
  </si>
  <si>
    <t>ratio</t>
  </si>
  <si>
    <t>of ratios</t>
  </si>
  <si>
    <t>CDX2 by treatment</t>
  </si>
  <si>
    <t>Braf by treatment</t>
  </si>
  <si>
    <t>p</t>
  </si>
  <si>
    <t>Cdx2 by Braf</t>
  </si>
  <si>
    <t>C+B by treatment</t>
  </si>
  <si>
    <t>2-factor Interactions, there are several I'm not showing (eg. Braf vs Cdx2 for DMSO vs AZD6224)</t>
  </si>
  <si>
    <t>3 factor interaction</t>
  </si>
  <si>
    <t>Is the Cdx2 by Braf</t>
  </si>
  <si>
    <t xml:space="preserve">interaction bigger for </t>
  </si>
  <si>
    <t>AZD than for DMSO</t>
  </si>
  <si>
    <t>ratio of</t>
  </si>
  <si>
    <t>ratios</t>
  </si>
  <si>
    <t>As is</t>
  </si>
  <si>
    <t>min</t>
  </si>
  <si>
    <t>max</t>
  </si>
  <si>
    <t>Center NC, DMSO</t>
  </si>
  <si>
    <t>Below, copies where I customize the Y-axis ranges.</t>
  </si>
  <si>
    <t>Large MSE due to NC samples</t>
  </si>
  <si>
    <t>Gene</t>
  </si>
  <si>
    <r>
      <t xml:space="preserve">Pairwise contrast </t>
    </r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-values</t>
    </r>
  </si>
  <si>
    <r>
      <t>Cdx2</t>
    </r>
    <r>
      <rPr>
        <vertAlign val="superscript"/>
        <sz val="12"/>
        <color theme="1"/>
        <rFont val="Arial"/>
        <family val="2"/>
      </rPr>
      <t>KO</t>
    </r>
    <r>
      <rPr>
        <sz val="12"/>
        <color theme="1"/>
        <rFont val="Arial"/>
        <family val="2"/>
      </rPr>
      <t>+Braf</t>
    </r>
    <r>
      <rPr>
        <vertAlign val="superscript"/>
        <sz val="12"/>
        <color theme="1"/>
        <rFont val="Arial"/>
        <family val="2"/>
      </rPr>
      <t>VE</t>
    </r>
    <r>
      <rPr>
        <sz val="12"/>
        <color theme="1"/>
        <rFont val="Arial"/>
        <family val="2"/>
      </rPr>
      <t xml:space="preserve"> vs. Cdx2</t>
    </r>
    <r>
      <rPr>
        <vertAlign val="superscript"/>
        <sz val="12"/>
        <color theme="1"/>
        <rFont val="Arial"/>
        <family val="2"/>
      </rPr>
      <t>KO</t>
    </r>
    <r>
      <rPr>
        <sz val="12"/>
        <color theme="1"/>
        <rFont val="Arial"/>
        <family val="2"/>
      </rPr>
      <t>, DMSO</t>
    </r>
  </si>
  <si>
    <r>
      <t>Cdx2</t>
    </r>
    <r>
      <rPr>
        <vertAlign val="superscript"/>
        <sz val="12"/>
        <color theme="1"/>
        <rFont val="Arial"/>
        <family val="2"/>
      </rPr>
      <t>KO</t>
    </r>
    <r>
      <rPr>
        <sz val="12"/>
        <color theme="1"/>
        <rFont val="Arial"/>
        <family val="2"/>
      </rPr>
      <t>+Braf</t>
    </r>
    <r>
      <rPr>
        <vertAlign val="superscript"/>
        <sz val="12"/>
        <color theme="1"/>
        <rFont val="Arial"/>
        <family val="2"/>
      </rPr>
      <t>VE</t>
    </r>
    <r>
      <rPr>
        <sz val="12"/>
        <color theme="1"/>
        <rFont val="Arial"/>
        <family val="2"/>
      </rPr>
      <t xml:space="preserve"> vs. Braf</t>
    </r>
    <r>
      <rPr>
        <vertAlign val="superscript"/>
        <sz val="12"/>
        <color theme="1"/>
        <rFont val="Arial"/>
        <family val="2"/>
      </rPr>
      <t>VE</t>
    </r>
    <r>
      <rPr>
        <sz val="12"/>
        <color theme="1"/>
        <rFont val="Arial"/>
        <family val="2"/>
      </rPr>
      <t>, DMSO</t>
    </r>
  </si>
  <si>
    <r>
      <t>Cdx2</t>
    </r>
    <r>
      <rPr>
        <vertAlign val="superscript"/>
        <sz val="12"/>
        <color theme="1"/>
        <rFont val="Arial"/>
        <family val="2"/>
      </rPr>
      <t>KO</t>
    </r>
    <r>
      <rPr>
        <sz val="12"/>
        <color theme="1"/>
        <rFont val="Arial"/>
        <family val="2"/>
      </rPr>
      <t xml:space="preserve"> vs. Cont, DMSO</t>
    </r>
  </si>
  <si>
    <r>
      <t>Braf</t>
    </r>
    <r>
      <rPr>
        <vertAlign val="superscript"/>
        <sz val="12"/>
        <color theme="1"/>
        <rFont val="Arial"/>
        <family val="2"/>
      </rPr>
      <t>VE</t>
    </r>
    <r>
      <rPr>
        <sz val="12"/>
        <color theme="1"/>
        <rFont val="Arial"/>
        <family val="2"/>
      </rPr>
      <t xml:space="preserve"> vs. Cont, DMSO</t>
    </r>
  </si>
  <si>
    <r>
      <t>Cdx2</t>
    </r>
    <r>
      <rPr>
        <vertAlign val="superscript"/>
        <sz val="12"/>
        <color theme="1"/>
        <rFont val="Arial"/>
        <family val="2"/>
      </rPr>
      <t>KO</t>
    </r>
    <r>
      <rPr>
        <sz val="12"/>
        <color theme="1"/>
        <rFont val="Arial"/>
        <family val="2"/>
      </rPr>
      <t>+Braf</t>
    </r>
    <r>
      <rPr>
        <vertAlign val="superscript"/>
        <sz val="12"/>
        <color theme="1"/>
        <rFont val="Arial"/>
        <family val="2"/>
      </rPr>
      <t>VE</t>
    </r>
    <r>
      <rPr>
        <sz val="12"/>
        <color theme="1"/>
        <rFont val="Arial"/>
        <family val="2"/>
      </rPr>
      <t xml:space="preserve"> vs. Cont, DMSO</t>
    </r>
  </si>
  <si>
    <r>
      <t>AZD6244 vs. DMSO, Cdx2</t>
    </r>
    <r>
      <rPr>
        <vertAlign val="superscript"/>
        <sz val="12"/>
        <color theme="1"/>
        <rFont val="Arial"/>
        <family val="2"/>
      </rPr>
      <t>KO</t>
    </r>
  </si>
  <si>
    <r>
      <t>AZD6244 vs. DMSO, Braf</t>
    </r>
    <r>
      <rPr>
        <vertAlign val="superscript"/>
        <sz val="12"/>
        <color theme="1"/>
        <rFont val="Arial"/>
        <family val="2"/>
      </rPr>
      <t>VE</t>
    </r>
  </si>
  <si>
    <t>AZD6244 vs. DMSO, Cont</t>
  </si>
  <si>
    <t>Interaction</t>
  </si>
  <si>
    <t>Ratio of ratios</t>
  </si>
  <si>
    <r>
      <t>AZD6244 vs. DMSO, Cdx2</t>
    </r>
    <r>
      <rPr>
        <vertAlign val="superscript"/>
        <sz val="12"/>
        <color theme="1"/>
        <rFont val="Arial"/>
        <family val="2"/>
      </rPr>
      <t xml:space="preserve">KO </t>
    </r>
    <r>
      <rPr>
        <sz val="12"/>
        <color theme="1"/>
        <rFont val="Arial"/>
        <family val="2"/>
      </rPr>
      <t>+Braf</t>
    </r>
    <r>
      <rPr>
        <vertAlign val="superscript"/>
        <sz val="12"/>
        <color theme="1"/>
        <rFont val="Arial"/>
        <family val="2"/>
      </rPr>
      <t>VE</t>
    </r>
  </si>
  <si>
    <r>
      <t>(Cdx2</t>
    </r>
    <r>
      <rPr>
        <vertAlign val="superscript"/>
        <sz val="12"/>
        <color theme="1"/>
        <rFont val="Arial"/>
        <family val="2"/>
      </rPr>
      <t>KO</t>
    </r>
    <r>
      <rPr>
        <sz val="12"/>
        <color theme="1"/>
        <rFont val="Arial"/>
        <family val="2"/>
      </rPr>
      <t>+Braf</t>
    </r>
    <r>
      <rPr>
        <vertAlign val="superscript"/>
        <sz val="12"/>
        <color theme="1"/>
        <rFont val="Arial"/>
        <family val="2"/>
      </rPr>
      <t>VE</t>
    </r>
    <r>
      <rPr>
        <sz val="12"/>
        <color theme="1"/>
        <rFont val="Arial"/>
        <family val="2"/>
      </rPr>
      <t xml:space="preserve"> / Braf</t>
    </r>
    <r>
      <rPr>
        <vertAlign val="superscript"/>
        <sz val="12"/>
        <color theme="1"/>
        <rFont val="Arial"/>
        <family val="2"/>
      </rPr>
      <t>VE</t>
    </r>
    <r>
      <rPr>
        <sz val="12"/>
        <color theme="1"/>
        <rFont val="Arial"/>
        <family val="2"/>
      </rPr>
      <t>) / (Cdx2</t>
    </r>
    <r>
      <rPr>
        <vertAlign val="superscript"/>
        <sz val="12"/>
        <color theme="1"/>
        <rFont val="Arial"/>
        <family val="2"/>
      </rPr>
      <t>KO</t>
    </r>
    <r>
      <rPr>
        <sz val="12"/>
        <color theme="1"/>
        <rFont val="Arial"/>
        <family val="2"/>
      </rPr>
      <t>/Cont), DMSO</t>
    </r>
  </si>
  <si>
    <r>
      <t>(Cdx2</t>
    </r>
    <r>
      <rPr>
        <vertAlign val="superscript"/>
        <sz val="12"/>
        <color theme="1"/>
        <rFont val="Arial"/>
        <family val="2"/>
      </rPr>
      <t>KO</t>
    </r>
    <r>
      <rPr>
        <sz val="12"/>
        <color theme="1"/>
        <rFont val="Arial"/>
        <family val="2"/>
      </rPr>
      <t>+Braf</t>
    </r>
    <r>
      <rPr>
        <vertAlign val="superscript"/>
        <sz val="12"/>
        <color theme="1"/>
        <rFont val="Arial"/>
        <family val="2"/>
      </rPr>
      <t>VE</t>
    </r>
    <r>
      <rPr>
        <sz val="12"/>
        <color theme="1"/>
        <rFont val="Arial"/>
        <family val="2"/>
      </rPr>
      <t xml:space="preserve"> - Braf</t>
    </r>
    <r>
      <rPr>
        <vertAlign val="superscript"/>
        <sz val="12"/>
        <color theme="1"/>
        <rFont val="Arial"/>
        <family val="2"/>
      </rPr>
      <t>VE</t>
    </r>
    <r>
      <rPr>
        <sz val="12"/>
        <color theme="1"/>
        <rFont val="Arial"/>
        <family val="2"/>
      </rPr>
      <t>) - (Cdx2</t>
    </r>
    <r>
      <rPr>
        <vertAlign val="superscript"/>
        <sz val="12"/>
        <color theme="1"/>
        <rFont val="Arial"/>
        <family val="2"/>
      </rPr>
      <t>KO</t>
    </r>
    <r>
      <rPr>
        <sz val="12"/>
        <color theme="1"/>
        <rFont val="Arial"/>
        <family val="2"/>
      </rPr>
      <t xml:space="preserve"> - Cont), AZD6244</t>
    </r>
  </si>
  <si>
    <r>
      <t>(Cdx2</t>
    </r>
    <r>
      <rPr>
        <vertAlign val="superscript"/>
        <sz val="12"/>
        <color theme="1"/>
        <rFont val="Arial"/>
        <family val="2"/>
      </rPr>
      <t>KO</t>
    </r>
    <r>
      <rPr>
        <sz val="12"/>
        <color theme="1"/>
        <rFont val="Arial"/>
        <family val="2"/>
      </rPr>
      <t>+Braf</t>
    </r>
    <r>
      <rPr>
        <vertAlign val="superscript"/>
        <sz val="12"/>
        <color theme="1"/>
        <rFont val="Arial"/>
        <family val="2"/>
      </rPr>
      <t>VE</t>
    </r>
    <r>
      <rPr>
        <sz val="12"/>
        <color theme="1"/>
        <rFont val="Arial"/>
        <family val="2"/>
      </rPr>
      <t xml:space="preserve"> / Braf</t>
    </r>
    <r>
      <rPr>
        <vertAlign val="superscript"/>
        <sz val="12"/>
        <color theme="1"/>
        <rFont val="Arial"/>
        <family val="2"/>
      </rPr>
      <t>VE</t>
    </r>
    <r>
      <rPr>
        <sz val="12"/>
        <color theme="1"/>
        <rFont val="Arial"/>
        <family val="2"/>
      </rPr>
      <t>) / (Cdx2</t>
    </r>
    <r>
      <rPr>
        <vertAlign val="superscript"/>
        <sz val="12"/>
        <color theme="1"/>
        <rFont val="Arial"/>
        <family val="2"/>
      </rPr>
      <t>KO</t>
    </r>
    <r>
      <rPr>
        <sz val="12"/>
        <color theme="1"/>
        <rFont val="Arial"/>
        <family val="2"/>
      </rPr>
      <t>/Cont), AZD6244</t>
    </r>
  </si>
  <si>
    <t>Anxa10</t>
  </si>
  <si>
    <r>
      <t xml:space="preserve">3-way interaction, </t>
    </r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-value</t>
    </r>
  </si>
  <si>
    <r>
      <t>(Cdx2</t>
    </r>
    <r>
      <rPr>
        <vertAlign val="superscript"/>
        <sz val="12"/>
        <color theme="1"/>
        <rFont val="Arial"/>
        <family val="2"/>
      </rPr>
      <t>KO</t>
    </r>
    <r>
      <rPr>
        <sz val="12"/>
        <color theme="1"/>
        <rFont val="Arial"/>
        <family val="2"/>
      </rPr>
      <t>+Braf</t>
    </r>
    <r>
      <rPr>
        <vertAlign val="superscript"/>
        <sz val="12"/>
        <color theme="1"/>
        <rFont val="Arial"/>
        <family val="2"/>
      </rPr>
      <t>VE</t>
    </r>
    <r>
      <rPr>
        <sz val="12"/>
        <color theme="1"/>
        <rFont val="Arial"/>
        <family val="2"/>
      </rPr>
      <t xml:space="preserve"> - Braf</t>
    </r>
    <r>
      <rPr>
        <vertAlign val="superscript"/>
        <sz val="12"/>
        <color theme="1"/>
        <rFont val="Arial"/>
        <family val="2"/>
      </rPr>
      <t>VE</t>
    </r>
    <r>
      <rPr>
        <sz val="12"/>
        <color theme="1"/>
        <rFont val="Arial"/>
        <family val="2"/>
      </rPr>
      <t>) -   (Cdx2</t>
    </r>
    <r>
      <rPr>
        <vertAlign val="superscript"/>
        <sz val="12"/>
        <color theme="1"/>
        <rFont val="Arial"/>
        <family val="2"/>
      </rPr>
      <t>KO</t>
    </r>
    <r>
      <rPr>
        <sz val="12"/>
        <color theme="1"/>
        <rFont val="Arial"/>
        <family val="2"/>
      </rPr>
      <t xml:space="preserve"> - Cont), DMSO</t>
    </r>
  </si>
  <si>
    <t>Tmprss11e</t>
  </si>
  <si>
    <t>Cdx2KO vs. Cont, AZD6244</t>
  </si>
  <si>
    <t>BrafVE vs. Cont, AZD6244</t>
  </si>
  <si>
    <t>Cdx2KO+BrafVE vs. Cont, AZD6244</t>
  </si>
  <si>
    <t>Cdx2KO+BrafVE vs. Cdx2KO, AZD6244</t>
  </si>
  <si>
    <t>Cdx2KO+BrafVE vs. BrafVE, AZD6244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</si>
</sst>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E+00"/>
  </numFmts>
  <fonts count="9" x14ac:knownFonts="1"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i/>
      <sz val="12"/>
      <color theme="1"/>
      <name val="Arial"/>
      <family val="2"/>
    </font>
    <font>
      <vertAlign val="superscript"/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 applyFill="1" applyBorder="1"/>
    <xf numFmtId="0" fontId="1" fillId="0" borderId="0" xfId="0" applyFont="1"/>
    <xf numFmtId="0" fontId="6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Border="1"/>
    <xf numFmtId="0" fontId="5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3" borderId="0" xfId="0" applyFont="1" applyFill="1" applyBorder="1"/>
    <xf numFmtId="0" fontId="1" fillId="3" borderId="0" xfId="0" applyFont="1" applyFill="1"/>
    <xf numFmtId="0" fontId="2" fillId="3" borderId="0" xfId="0" applyFont="1" applyFill="1" applyBorder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4" borderId="1" xfId="0" applyFont="1" applyFill="1" applyBorder="1"/>
    <xf numFmtId="0" fontId="1" fillId="9" borderId="0" xfId="0" applyFont="1" applyFill="1"/>
    <xf numFmtId="0" fontId="1" fillId="10" borderId="0" xfId="0" applyFont="1" applyFill="1"/>
    <xf numFmtId="0" fontId="1" fillId="7" borderId="1" xfId="0" applyFont="1" applyFill="1" applyBorder="1"/>
    <xf numFmtId="0" fontId="1" fillId="11" borderId="0" xfId="0" applyFont="1" applyFill="1"/>
    <xf numFmtId="0" fontId="1" fillId="12" borderId="0" xfId="0" applyFont="1" applyFill="1"/>
    <xf numFmtId="0" fontId="1" fillId="10" borderId="1" xfId="0" applyFont="1" applyFill="1" applyBorder="1"/>
    <xf numFmtId="0" fontId="1" fillId="13" borderId="1" xfId="0" applyFont="1" applyFill="1" applyBorder="1"/>
    <xf numFmtId="0" fontId="1" fillId="13" borderId="0" xfId="0" applyFont="1" applyFill="1"/>
    <xf numFmtId="0" fontId="1" fillId="14" borderId="0" xfId="0" applyFont="1" applyFill="1"/>
    <xf numFmtId="0" fontId="1" fillId="15" borderId="0" xfId="0" applyFont="1" applyFill="1"/>
    <xf numFmtId="0" fontId="1" fillId="16" borderId="0" xfId="0" applyFont="1" applyFill="1"/>
    <xf numFmtId="0" fontId="1" fillId="17" borderId="0" xfId="0" applyFont="1" applyFill="1"/>
    <xf numFmtId="0" fontId="1" fillId="14" borderId="1" xfId="0" applyFont="1" applyFill="1" applyBorder="1"/>
    <xf numFmtId="0" fontId="1" fillId="8" borderId="1" xfId="0" applyFont="1" applyFill="1" applyBorder="1"/>
    <xf numFmtId="0" fontId="4" fillId="0" borderId="0" xfId="0" applyFont="1" applyAlignment="1">
      <alignment wrapText="1"/>
    </xf>
    <xf numFmtId="0" fontId="4" fillId="18" borderId="0" xfId="0" applyFont="1" applyFill="1"/>
    <xf numFmtId="0" fontId="4" fillId="18" borderId="5" xfId="0" applyFont="1" applyFill="1" applyBorder="1"/>
    <xf numFmtId="164" fontId="4" fillId="18" borderId="0" xfId="0" applyNumberFormat="1" applyFont="1" applyFill="1" applyBorder="1"/>
    <xf numFmtId="165" fontId="4" fillId="18" borderId="0" xfId="0" applyNumberFormat="1" applyFont="1" applyFill="1" applyBorder="1"/>
    <xf numFmtId="164" fontId="4" fillId="18" borderId="6" xfId="0" applyNumberFormat="1" applyFont="1" applyFill="1" applyBorder="1"/>
    <xf numFmtId="165" fontId="4" fillId="18" borderId="8" xfId="0" applyNumberFormat="1" applyFont="1" applyFill="1" applyBorder="1"/>
    <xf numFmtId="164" fontId="4" fillId="18" borderId="8" xfId="0" applyNumberFormat="1" applyFont="1" applyFill="1" applyBorder="1"/>
    <xf numFmtId="164" fontId="4" fillId="18" borderId="9" xfId="0" applyNumberFormat="1" applyFont="1" applyFill="1" applyBorder="1"/>
    <xf numFmtId="0" fontId="4" fillId="18" borderId="10" xfId="0" applyFont="1" applyFill="1" applyBorder="1"/>
    <xf numFmtId="0" fontId="4" fillId="18" borderId="11" xfId="0" applyFont="1" applyFill="1" applyBorder="1"/>
    <xf numFmtId="0" fontId="4" fillId="18" borderId="12" xfId="0" applyFont="1" applyFill="1" applyBorder="1"/>
    <xf numFmtId="0" fontId="4" fillId="18" borderId="10" xfId="0" applyFont="1" applyFill="1" applyBorder="1" applyAlignment="1">
      <alignment wrapText="1"/>
    </xf>
    <xf numFmtId="0" fontId="4" fillId="18" borderId="11" xfId="0" applyFont="1" applyFill="1" applyBorder="1" applyAlignment="1">
      <alignment wrapText="1"/>
    </xf>
    <xf numFmtId="0" fontId="4" fillId="18" borderId="12" xfId="0" applyFont="1" applyFill="1" applyBorder="1" applyAlignment="1">
      <alignment wrapText="1"/>
    </xf>
    <xf numFmtId="164" fontId="4" fillId="18" borderId="3" xfId="0" applyNumberFormat="1" applyFont="1" applyFill="1" applyBorder="1"/>
    <xf numFmtId="164" fontId="4" fillId="18" borderId="4" xfId="0" applyNumberFormat="1" applyFont="1" applyFill="1" applyBorder="1"/>
    <xf numFmtId="165" fontId="4" fillId="18" borderId="4" xfId="0" applyNumberFormat="1" applyFont="1" applyFill="1" applyBorder="1"/>
    <xf numFmtId="164" fontId="4" fillId="18" borderId="5" xfId="0" applyNumberFormat="1" applyFont="1" applyFill="1" applyBorder="1"/>
    <xf numFmtId="164" fontId="4" fillId="18" borderId="1" xfId="0" applyNumberFormat="1" applyFont="1" applyFill="1" applyBorder="1"/>
    <xf numFmtId="165" fontId="4" fillId="18" borderId="6" xfId="0" applyNumberFormat="1" applyFont="1" applyFill="1" applyBorder="1"/>
    <xf numFmtId="165" fontId="4" fillId="18" borderId="1" xfId="0" applyNumberFormat="1" applyFont="1" applyFill="1" applyBorder="1"/>
    <xf numFmtId="165" fontId="4" fillId="18" borderId="7" xfId="0" applyNumberFormat="1" applyFont="1" applyFill="1" applyBorder="1"/>
    <xf numFmtId="165" fontId="4" fillId="18" borderId="9" xfId="0" applyNumberFormat="1" applyFont="1" applyFill="1" applyBorder="1"/>
    <xf numFmtId="0" fontId="4" fillId="18" borderId="2" xfId="0" applyFont="1" applyFill="1" applyBorder="1"/>
    <xf numFmtId="0" fontId="4" fillId="18" borderId="2" xfId="0" applyFont="1" applyFill="1" applyBorder="1" applyAlignment="1">
      <alignment wrapText="1"/>
    </xf>
    <xf numFmtId="165" fontId="4" fillId="18" borderId="13" xfId="0" applyNumberFormat="1" applyFont="1" applyFill="1" applyBorder="1"/>
    <xf numFmtId="165" fontId="4" fillId="18" borderId="14" xfId="0" applyNumberFormat="1" applyFont="1" applyFill="1" applyBorder="1"/>
    <xf numFmtId="164" fontId="4" fillId="18" borderId="14" xfId="0" applyNumberFormat="1" applyFont="1" applyFill="1" applyBorder="1"/>
    <xf numFmtId="165" fontId="4" fillId="18" borderId="15" xfId="0" applyNumberFormat="1" applyFont="1" applyFill="1" applyBorder="1"/>
    <xf numFmtId="164" fontId="4" fillId="18" borderId="13" xfId="0" applyNumberFormat="1" applyFont="1" applyFill="1" applyBorder="1"/>
    <xf numFmtId="164" fontId="4" fillId="18" borderId="15" xfId="0" applyNumberFormat="1" applyFont="1" applyFill="1" applyBorder="1"/>
    <xf numFmtId="0" fontId="4" fillId="18" borderId="13" xfId="0" applyFont="1" applyFill="1" applyBorder="1"/>
    <xf numFmtId="0" fontId="4" fillId="18" borderId="14" xfId="0" applyFont="1" applyFill="1" applyBorder="1" applyAlignment="1">
      <alignment wrapText="1"/>
    </xf>
    <xf numFmtId="0" fontId="4" fillId="18" borderId="14" xfId="0" applyFont="1" applyFill="1" applyBorder="1"/>
    <xf numFmtId="0" fontId="4" fillId="18" borderId="15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graph!$A$2</c:f>
          <c:strCache>
            <c:ptCount val="1"/>
            <c:pt idx="0">
              <c:v>Anxa10</c:v>
            </c:pt>
          </c:strCache>
        </c:strRef>
      </c:tx>
      <c:layout>
        <c:manualLayout>
          <c:xMode val="edge"/>
          <c:yMode val="edge"/>
          <c:x val="0.4683029842374957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594571581562336"/>
          <c:y val="5.3032507983430482E-2"/>
          <c:w val="0.7156379532825955"/>
          <c:h val="0.751479991153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graph!$A$2</c:f>
              <c:strCache>
                <c:ptCount val="1"/>
                <c:pt idx="0">
                  <c:v>Anxa10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graph!$E$8:$AC$8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</c:numCache>
            </c:numRef>
          </c:xVal>
          <c:yVal>
            <c:numRef>
              <c:f>graph!$E$11:$AC$11</c:f>
              <c:numCache>
                <c:formatCode>General</c:formatCode>
                <c:ptCount val="25"/>
                <c:pt idx="0">
                  <c:v>-0.39936666666666731</c:v>
                </c:pt>
                <c:pt idx="1">
                  <c:v>0.33058333333333323</c:v>
                </c:pt>
                <c:pt idx="2">
                  <c:v>6.8783333333335861E-2</c:v>
                </c:pt>
                <c:pt idx="3">
                  <c:v>-2.460566666666665</c:v>
                </c:pt>
                <c:pt idx="4">
                  <c:v>-2.3700666666666681</c:v>
                </c:pt>
                <c:pt idx="5">
                  <c:v>-2.7801666666666662</c:v>
                </c:pt>
                <c:pt idx="6">
                  <c:v>-5.4192666666666671</c:v>
                </c:pt>
                <c:pt idx="7">
                  <c:v>-3.8397666666666659</c:v>
                </c:pt>
                <c:pt idx="8">
                  <c:v>-4.384366666666665</c:v>
                </c:pt>
                <c:pt idx="9">
                  <c:v>-4.7745166666666652</c:v>
                </c:pt>
                <c:pt idx="10">
                  <c:v>-5.0938666666666634</c:v>
                </c:pt>
                <c:pt idx="11">
                  <c:v>-5.1842166666666625</c:v>
                </c:pt>
                <c:pt idx="12">
                  <c:v>-1.4909166666666653</c:v>
                </c:pt>
                <c:pt idx="13">
                  <c:v>-2.1970666666666663</c:v>
                </c:pt>
                <c:pt idx="14">
                  <c:v>-1.6309166666666659</c:v>
                </c:pt>
                <c:pt idx="15">
                  <c:v>-5.9766166666666667</c:v>
                </c:pt>
                <c:pt idx="16">
                  <c:v>-6.172716666666668</c:v>
                </c:pt>
                <c:pt idx="17">
                  <c:v>-5.5626166666666652</c:v>
                </c:pt>
                <c:pt idx="18">
                  <c:v>-5.7034166666666639</c:v>
                </c:pt>
                <c:pt idx="19">
                  <c:v>-2.2381166666666683</c:v>
                </c:pt>
                <c:pt idx="20">
                  <c:v>-3.1476166666666661</c:v>
                </c:pt>
                <c:pt idx="21">
                  <c:v>-3.543216666666666</c:v>
                </c:pt>
                <c:pt idx="22">
                  <c:v>-5.2014666666666667</c:v>
                </c:pt>
                <c:pt idx="23">
                  <c:v>-6.2236166666666666</c:v>
                </c:pt>
                <c:pt idx="24">
                  <c:v>-6.5210166666666662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58368"/>
        <c:axId val="99260288"/>
      </c:scatterChart>
      <c:valAx>
        <c:axId val="99258368"/>
        <c:scaling>
          <c:orientation val="minMax"/>
          <c:max val="8.5"/>
          <c:min val="0.5"/>
        </c:scaling>
        <c:delete val="0"/>
        <c:axPos val="b"/>
        <c:numFmt formatCode="General" sourceLinked="1"/>
        <c:majorTickMark val="none"/>
        <c:minorTickMark val="none"/>
        <c:tickLblPos val="none"/>
        <c:crossAx val="99260288"/>
        <c:crosses val="autoZero"/>
        <c:crossBetween val="midCat"/>
      </c:valAx>
      <c:valAx>
        <c:axId val="99260288"/>
        <c:scaling>
          <c:orientation val="minMax"/>
          <c:max val="1"/>
          <c:min val="-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log2 expression</a:t>
                </a:r>
              </a:p>
            </c:rich>
          </c:tx>
          <c:layout>
            <c:manualLayout>
              <c:xMode val="edge"/>
              <c:yMode val="edge"/>
              <c:x val="4.0133779264214048E-2"/>
              <c:y val="0.256521309228278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9258368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graph!$A$2</c:f>
          <c:strCache>
            <c:ptCount val="1"/>
            <c:pt idx="0">
              <c:v>Anxa10</c:v>
            </c:pt>
          </c:strCache>
        </c:strRef>
      </c:tx>
      <c:layout>
        <c:manualLayout>
          <c:xMode val="edge"/>
          <c:yMode val="edge"/>
          <c:x val="0.4458750515717308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594571581562336"/>
          <c:y val="5.3032507983430482E-2"/>
          <c:w val="0.7156379532825955"/>
          <c:h val="0.7352970187346743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graph!$A$2</c:f>
              <c:strCache>
                <c:ptCount val="1"/>
                <c:pt idx="0">
                  <c:v>Anxa10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graph!$E$8:$AC$8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</c:numCache>
            </c:numRef>
          </c:xVal>
          <c:yVal>
            <c:numRef>
              <c:f>graph!$E$11:$AC$11</c:f>
              <c:numCache>
                <c:formatCode>General</c:formatCode>
                <c:ptCount val="25"/>
                <c:pt idx="0">
                  <c:v>-0.39936666666666731</c:v>
                </c:pt>
                <c:pt idx="1">
                  <c:v>0.33058333333333323</c:v>
                </c:pt>
                <c:pt idx="2">
                  <c:v>6.8783333333335861E-2</c:v>
                </c:pt>
                <c:pt idx="3">
                  <c:v>-2.460566666666665</c:v>
                </c:pt>
                <c:pt idx="4">
                  <c:v>-2.3700666666666681</c:v>
                </c:pt>
                <c:pt idx="5">
                  <c:v>-2.7801666666666662</c:v>
                </c:pt>
                <c:pt idx="6">
                  <c:v>-5.4192666666666671</c:v>
                </c:pt>
                <c:pt idx="7">
                  <c:v>-3.8397666666666659</c:v>
                </c:pt>
                <c:pt idx="8">
                  <c:v>-4.384366666666665</c:v>
                </c:pt>
                <c:pt idx="9">
                  <c:v>-4.7745166666666652</c:v>
                </c:pt>
                <c:pt idx="10">
                  <c:v>-5.0938666666666634</c:v>
                </c:pt>
                <c:pt idx="11">
                  <c:v>-5.1842166666666625</c:v>
                </c:pt>
                <c:pt idx="12">
                  <c:v>-1.4909166666666653</c:v>
                </c:pt>
                <c:pt idx="13">
                  <c:v>-2.1970666666666663</c:v>
                </c:pt>
                <c:pt idx="14">
                  <c:v>-1.6309166666666659</c:v>
                </c:pt>
                <c:pt idx="15">
                  <c:v>-5.9766166666666667</c:v>
                </c:pt>
                <c:pt idx="16">
                  <c:v>-6.172716666666668</c:v>
                </c:pt>
                <c:pt idx="17">
                  <c:v>-5.5626166666666652</c:v>
                </c:pt>
                <c:pt idx="18">
                  <c:v>-5.7034166666666639</c:v>
                </c:pt>
                <c:pt idx="19">
                  <c:v>-2.2381166666666683</c:v>
                </c:pt>
                <c:pt idx="20">
                  <c:v>-3.1476166666666661</c:v>
                </c:pt>
                <c:pt idx="21">
                  <c:v>-3.543216666666666</c:v>
                </c:pt>
                <c:pt idx="22">
                  <c:v>-5.2014666666666667</c:v>
                </c:pt>
                <c:pt idx="23">
                  <c:v>-6.2236166666666666</c:v>
                </c:pt>
                <c:pt idx="24">
                  <c:v>-6.5210166666666662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80640"/>
        <c:axId val="99682560"/>
      </c:scatterChart>
      <c:valAx>
        <c:axId val="99680640"/>
        <c:scaling>
          <c:orientation val="minMax"/>
          <c:max val="8.5"/>
          <c:min val="0.5"/>
        </c:scaling>
        <c:delete val="0"/>
        <c:axPos val="b"/>
        <c:numFmt formatCode="General" sourceLinked="1"/>
        <c:majorTickMark val="none"/>
        <c:minorTickMark val="none"/>
        <c:tickLblPos val="none"/>
        <c:crossAx val="99682560"/>
        <c:crosses val="autoZero"/>
        <c:crossBetween val="midCat"/>
      </c:valAx>
      <c:valAx>
        <c:axId val="99682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log2 expression</a:t>
                </a:r>
              </a:p>
            </c:rich>
          </c:tx>
          <c:layout>
            <c:manualLayout>
              <c:xMode val="edge"/>
              <c:yMode val="edge"/>
              <c:x val="4.0133779264214048E-2"/>
              <c:y val="0.256521309228278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96806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graph!$A$2</c:f>
          <c:strCache>
            <c:ptCount val="1"/>
            <c:pt idx="0">
              <c:v>Anxa10</c:v>
            </c:pt>
          </c:strCache>
        </c:strRef>
      </c:tx>
      <c:layout>
        <c:manualLayout>
          <c:xMode val="edge"/>
          <c:yMode val="edge"/>
          <c:x val="0.4458750515717308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594571581562336"/>
          <c:y val="5.3032507983430482E-2"/>
          <c:w val="0.7156379532825955"/>
          <c:h val="0.7352970187346743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graph!$A$2</c:f>
              <c:strCache>
                <c:ptCount val="1"/>
                <c:pt idx="0">
                  <c:v>Anxa10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graph!$E$8:$AC$8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</c:numCache>
            </c:numRef>
          </c:xVal>
          <c:yVal>
            <c:numRef>
              <c:f>graph!$E$10:$AC$10</c:f>
              <c:numCache>
                <c:formatCode>General</c:formatCode>
                <c:ptCount val="25"/>
                <c:pt idx="0">
                  <c:v>-9.4046000000000021</c:v>
                </c:pt>
                <c:pt idx="1">
                  <c:v>-8.6746500000000015</c:v>
                </c:pt>
                <c:pt idx="2">
                  <c:v>-8.9364499999999989</c:v>
                </c:pt>
                <c:pt idx="3">
                  <c:v>-11.4658</c:v>
                </c:pt>
                <c:pt idx="4">
                  <c:v>-11.375300000000003</c:v>
                </c:pt>
                <c:pt idx="5">
                  <c:v>-11.785400000000001</c:v>
                </c:pt>
                <c:pt idx="6">
                  <c:v>-14.424500000000002</c:v>
                </c:pt>
                <c:pt idx="7">
                  <c:v>-12.845000000000001</c:v>
                </c:pt>
                <c:pt idx="8">
                  <c:v>-13.3896</c:v>
                </c:pt>
                <c:pt idx="9">
                  <c:v>-13.77975</c:v>
                </c:pt>
                <c:pt idx="10">
                  <c:v>-14.099099999999998</c:v>
                </c:pt>
                <c:pt idx="11">
                  <c:v>-14.189449999999997</c:v>
                </c:pt>
                <c:pt idx="12">
                  <c:v>-10.49615</c:v>
                </c:pt>
                <c:pt idx="13">
                  <c:v>-11.202300000000001</c:v>
                </c:pt>
                <c:pt idx="14">
                  <c:v>-10.636150000000001</c:v>
                </c:pt>
                <c:pt idx="15">
                  <c:v>-14.981850000000001</c:v>
                </c:pt>
                <c:pt idx="16">
                  <c:v>-15.177950000000003</c:v>
                </c:pt>
                <c:pt idx="17">
                  <c:v>-14.56785</c:v>
                </c:pt>
                <c:pt idx="18">
                  <c:v>-14.708649999999999</c:v>
                </c:pt>
                <c:pt idx="19">
                  <c:v>-11.243350000000003</c:v>
                </c:pt>
                <c:pt idx="20">
                  <c:v>-12.152850000000001</c:v>
                </c:pt>
                <c:pt idx="21">
                  <c:v>-12.548450000000001</c:v>
                </c:pt>
                <c:pt idx="22">
                  <c:v>-14.206700000000001</c:v>
                </c:pt>
                <c:pt idx="23">
                  <c:v>-15.228850000000001</c:v>
                </c:pt>
                <c:pt idx="24">
                  <c:v>-15.526250000000001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49888"/>
        <c:axId val="99751808"/>
      </c:scatterChart>
      <c:valAx>
        <c:axId val="99749888"/>
        <c:scaling>
          <c:orientation val="minMax"/>
          <c:max val="8.5"/>
          <c:min val="0.5"/>
        </c:scaling>
        <c:delete val="0"/>
        <c:axPos val="b"/>
        <c:numFmt formatCode="General" sourceLinked="1"/>
        <c:majorTickMark val="none"/>
        <c:minorTickMark val="none"/>
        <c:tickLblPos val="none"/>
        <c:crossAx val="99751808"/>
        <c:crosses val="autoZero"/>
        <c:crossBetween val="midCat"/>
      </c:valAx>
      <c:valAx>
        <c:axId val="99751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log2 expression</a:t>
                </a:r>
              </a:p>
            </c:rich>
          </c:tx>
          <c:layout>
            <c:manualLayout>
              <c:xMode val="edge"/>
              <c:yMode val="edge"/>
              <c:x val="4.3267997259493832E-3"/>
              <c:y val="0.263452109257696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97498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graph!$A$2</c:f>
          <c:strCache>
            <c:ptCount val="1"/>
            <c:pt idx="0">
              <c:v>Anxa10</c:v>
            </c:pt>
          </c:strCache>
        </c:strRef>
      </c:tx>
      <c:layout>
        <c:manualLayout>
          <c:xMode val="edge"/>
          <c:yMode val="edge"/>
          <c:x val="0.4458750515717308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594571581562336"/>
          <c:y val="5.3032507983430482E-2"/>
          <c:w val="0.7156379532825955"/>
          <c:h val="0.7352970187346743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graph!$A$2</c:f>
              <c:strCache>
                <c:ptCount val="1"/>
                <c:pt idx="0">
                  <c:v>Anxa10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graph!$E$8:$AC$8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</c:numCache>
            </c:numRef>
          </c:xVal>
          <c:yVal>
            <c:numRef>
              <c:f>graph!$E$10:$AC$10</c:f>
              <c:numCache>
                <c:formatCode>General</c:formatCode>
                <c:ptCount val="25"/>
                <c:pt idx="0">
                  <c:v>-9.4046000000000021</c:v>
                </c:pt>
                <c:pt idx="1">
                  <c:v>-8.6746500000000015</c:v>
                </c:pt>
                <c:pt idx="2">
                  <c:v>-8.9364499999999989</c:v>
                </c:pt>
                <c:pt idx="3">
                  <c:v>-11.4658</c:v>
                </c:pt>
                <c:pt idx="4">
                  <c:v>-11.375300000000003</c:v>
                </c:pt>
                <c:pt idx="5">
                  <c:v>-11.785400000000001</c:v>
                </c:pt>
                <c:pt idx="6">
                  <c:v>-14.424500000000002</c:v>
                </c:pt>
                <c:pt idx="7">
                  <c:v>-12.845000000000001</c:v>
                </c:pt>
                <c:pt idx="8">
                  <c:v>-13.3896</c:v>
                </c:pt>
                <c:pt idx="9">
                  <c:v>-13.77975</c:v>
                </c:pt>
                <c:pt idx="10">
                  <c:v>-14.099099999999998</c:v>
                </c:pt>
                <c:pt idx="11">
                  <c:v>-14.189449999999997</c:v>
                </c:pt>
                <c:pt idx="12">
                  <c:v>-10.49615</c:v>
                </c:pt>
                <c:pt idx="13">
                  <c:v>-11.202300000000001</c:v>
                </c:pt>
                <c:pt idx="14">
                  <c:v>-10.636150000000001</c:v>
                </c:pt>
                <c:pt idx="15">
                  <c:v>-14.981850000000001</c:v>
                </c:pt>
                <c:pt idx="16">
                  <c:v>-15.177950000000003</c:v>
                </c:pt>
                <c:pt idx="17">
                  <c:v>-14.56785</c:v>
                </c:pt>
                <c:pt idx="18">
                  <c:v>-14.708649999999999</c:v>
                </c:pt>
                <c:pt idx="19">
                  <c:v>-11.243350000000003</c:v>
                </c:pt>
                <c:pt idx="20">
                  <c:v>-12.152850000000001</c:v>
                </c:pt>
                <c:pt idx="21">
                  <c:v>-12.548450000000001</c:v>
                </c:pt>
                <c:pt idx="22">
                  <c:v>-14.206700000000001</c:v>
                </c:pt>
                <c:pt idx="23">
                  <c:v>-15.228850000000001</c:v>
                </c:pt>
                <c:pt idx="24">
                  <c:v>-15.526250000000001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73824"/>
        <c:axId val="99792384"/>
      </c:scatterChart>
      <c:valAx>
        <c:axId val="99773824"/>
        <c:scaling>
          <c:orientation val="minMax"/>
          <c:max val="8.5"/>
          <c:min val="0.5"/>
        </c:scaling>
        <c:delete val="0"/>
        <c:axPos val="b"/>
        <c:numFmt formatCode="General" sourceLinked="1"/>
        <c:majorTickMark val="none"/>
        <c:minorTickMark val="none"/>
        <c:tickLblPos val="none"/>
        <c:crossAx val="99792384"/>
        <c:crosses val="autoZero"/>
        <c:crossBetween val="midCat"/>
      </c:valAx>
      <c:valAx>
        <c:axId val="99792384"/>
        <c:scaling>
          <c:orientation val="minMax"/>
          <c:max val="-12"/>
          <c:min val="-2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log2 expression</a:t>
                </a:r>
              </a:p>
            </c:rich>
          </c:tx>
          <c:layout>
            <c:manualLayout>
              <c:xMode val="edge"/>
              <c:yMode val="edge"/>
              <c:x val="8.7381352876507393E-3"/>
              <c:y val="0.256521363188308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9773824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14</xdr:row>
      <xdr:rowOff>9525</xdr:rowOff>
    </xdr:from>
    <xdr:to>
      <xdr:col>24</xdr:col>
      <xdr:colOff>476250</xdr:colOff>
      <xdr:row>51</xdr:row>
      <xdr:rowOff>42864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458278</xdr:colOff>
      <xdr:row>12</xdr:row>
      <xdr:rowOff>134788</xdr:rowOff>
    </xdr:from>
    <xdr:to>
      <xdr:col>11</xdr:col>
      <xdr:colOff>392142</xdr:colOff>
      <xdr:row>50</xdr:row>
      <xdr:rowOff>24354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197689</xdr:colOff>
      <xdr:row>12</xdr:row>
      <xdr:rowOff>134788</xdr:rowOff>
    </xdr:from>
    <xdr:to>
      <xdr:col>5</xdr:col>
      <xdr:colOff>419100</xdr:colOff>
      <xdr:row>50</xdr:row>
      <xdr:rowOff>24354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89859</xdr:colOff>
      <xdr:row>14</xdr:row>
      <xdr:rowOff>17972</xdr:rowOff>
    </xdr:from>
    <xdr:to>
      <xdr:col>19</xdr:col>
      <xdr:colOff>23723</xdr:colOff>
      <xdr:row>51</xdr:row>
      <xdr:rowOff>51311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0.28781</cdr:x>
      <cdr:y>0.81117</cdr:y>
    </cdr:from>
    <cdr:to>
      <cdr:x>0.38808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 rot="16200000">
          <a:off x="456151" y="4704914"/>
          <a:ext cx="1010800" cy="285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0.47585</cdr:x>
      <cdr:y>0.81117</cdr:y>
    </cdr:from>
    <cdr:to>
      <cdr:x>0.57398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 rot="16200000">
          <a:off x="988126" y="4707958"/>
          <a:ext cx="1010800" cy="279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0.65979</cdr:x>
      <cdr:y>0.81117</cdr:y>
    </cdr:from>
    <cdr:to>
      <cdr:x>0.77198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 rot="16200000">
          <a:off x="1531490" y="4687956"/>
          <a:ext cx="1010800" cy="319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0.81476</cdr:x>
      <cdr:y>0.81117</cdr:y>
    </cdr:from>
    <cdr:to>
      <cdr:x>0.92183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1965139" y="4695240"/>
          <a:ext cx="1010800" cy="3046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</a:p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+Braf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</a:p>
      </cdr:txBody>
    </cdr:sp>
  </cdr:relSizeAnchor>
  <cdr:relSizeAnchor xmlns:cdr="http://schemas.openxmlformats.org/drawingml/2006/chartDrawing">
    <cdr:from>
      <cdr:x>0.24516</cdr:x>
      <cdr:y>0.79915</cdr:y>
    </cdr:from>
    <cdr:to>
      <cdr:x>0.9776</cdr:x>
      <cdr:y>0.86718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94757" y="4390060"/>
          <a:ext cx="2075653" cy="373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D </a:t>
          </a:r>
          <a:r>
            <a:rPr lang="en-US" sz="1600" b="1" baseline="0">
              <a:latin typeface="Arial" panose="020B0604020202020204" pitchFamily="34" charset="0"/>
              <a:cs typeface="Arial" panose="020B0604020202020204" pitchFamily="34" charset="0"/>
            </a:rPr>
            <a:t> A  D  A  D  A  D  A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0.28781</cdr:x>
      <cdr:y>0.81117</cdr:y>
    </cdr:from>
    <cdr:to>
      <cdr:x>0.38808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 rot="16200000">
          <a:off x="456151" y="4704914"/>
          <a:ext cx="1010800" cy="285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0.47585</cdr:x>
      <cdr:y>0.81117</cdr:y>
    </cdr:from>
    <cdr:to>
      <cdr:x>0.57398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 rot="16200000">
          <a:off x="988126" y="4707958"/>
          <a:ext cx="1010800" cy="279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0.65979</cdr:x>
      <cdr:y>0.81117</cdr:y>
    </cdr:from>
    <cdr:to>
      <cdr:x>0.77198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 rot="16200000">
          <a:off x="1531490" y="4687956"/>
          <a:ext cx="1010800" cy="319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0.81476</cdr:x>
      <cdr:y>0.81117</cdr:y>
    </cdr:from>
    <cdr:to>
      <cdr:x>0.92183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1965139" y="4695240"/>
          <a:ext cx="1010800" cy="3046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</a:p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+Braf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</a:p>
      </cdr:txBody>
    </cdr:sp>
  </cdr:relSizeAnchor>
  <cdr:relSizeAnchor xmlns:cdr="http://schemas.openxmlformats.org/drawingml/2006/chartDrawing">
    <cdr:from>
      <cdr:x>0.24043</cdr:x>
      <cdr:y>0.78693</cdr:y>
    </cdr:from>
    <cdr:to>
      <cdr:x>0.97287</cdr:x>
      <cdr:y>0.85497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84080" y="4212431"/>
          <a:ext cx="2083996" cy="364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D </a:t>
          </a:r>
          <a:r>
            <a:rPr lang="en-US" sz="1600" b="1" baseline="0">
              <a:latin typeface="Arial" panose="020B0604020202020204" pitchFamily="34" charset="0"/>
              <a:cs typeface="Arial" panose="020B0604020202020204" pitchFamily="34" charset="0"/>
            </a:rPr>
            <a:t> A  D  A  D  A  D  A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0.28781</cdr:x>
      <cdr:y>0.81117</cdr:y>
    </cdr:from>
    <cdr:to>
      <cdr:x>0.38808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 rot="16200000">
          <a:off x="456151" y="4704914"/>
          <a:ext cx="1010800" cy="285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0.47585</cdr:x>
      <cdr:y>0.81117</cdr:y>
    </cdr:from>
    <cdr:to>
      <cdr:x>0.57398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 rot="16200000">
          <a:off x="988126" y="4707958"/>
          <a:ext cx="1010800" cy="279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0.65979</cdr:x>
      <cdr:y>0.81117</cdr:y>
    </cdr:from>
    <cdr:to>
      <cdr:x>0.77198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 rot="16200000">
          <a:off x="1531490" y="4687956"/>
          <a:ext cx="1010800" cy="319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0.81476</cdr:x>
      <cdr:y>0.81117</cdr:y>
    </cdr:from>
    <cdr:to>
      <cdr:x>0.92183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1965139" y="4695240"/>
          <a:ext cx="1010800" cy="3046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</a:p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+Braf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</a:p>
      </cdr:txBody>
    </cdr:sp>
  </cdr:relSizeAnchor>
  <cdr:relSizeAnchor xmlns:cdr="http://schemas.openxmlformats.org/drawingml/2006/chartDrawing">
    <cdr:from>
      <cdr:x>0.24043</cdr:x>
      <cdr:y>0.78693</cdr:y>
    </cdr:from>
    <cdr:to>
      <cdr:x>0.97287</cdr:x>
      <cdr:y>0.85497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84080" y="4212431"/>
          <a:ext cx="2083996" cy="364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D </a:t>
          </a:r>
          <a:r>
            <a:rPr lang="en-US" sz="1600" b="1" baseline="0">
              <a:latin typeface="Arial" panose="020B0604020202020204" pitchFamily="34" charset="0"/>
              <a:cs typeface="Arial" panose="020B0604020202020204" pitchFamily="34" charset="0"/>
            </a:rPr>
            <a:t> A  D  A  D  A  D  A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0.28781</cdr:x>
      <cdr:y>0.81117</cdr:y>
    </cdr:from>
    <cdr:to>
      <cdr:x>0.38808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 rot="16200000">
          <a:off x="456151" y="4704914"/>
          <a:ext cx="1010800" cy="285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0.47585</cdr:x>
      <cdr:y>0.81117</cdr:y>
    </cdr:from>
    <cdr:to>
      <cdr:x>0.57398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 rot="16200000">
          <a:off x="988126" y="4707958"/>
          <a:ext cx="1010800" cy="279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0.65979</cdr:x>
      <cdr:y>0.81117</cdr:y>
    </cdr:from>
    <cdr:to>
      <cdr:x>0.77198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 rot="16200000">
          <a:off x="1531490" y="4687956"/>
          <a:ext cx="1010800" cy="319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0.81476</cdr:x>
      <cdr:y>0.81117</cdr:y>
    </cdr:from>
    <cdr:to>
      <cdr:x>0.92183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1965139" y="4695240"/>
          <a:ext cx="1010800" cy="3046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</a:p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+Braf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</a:p>
      </cdr:txBody>
    </cdr:sp>
  </cdr:relSizeAnchor>
  <cdr:relSizeAnchor xmlns:cdr="http://schemas.openxmlformats.org/drawingml/2006/chartDrawing">
    <cdr:from>
      <cdr:x>0.24043</cdr:x>
      <cdr:y>0.78693</cdr:y>
    </cdr:from>
    <cdr:to>
      <cdr:x>0.97287</cdr:x>
      <cdr:y>0.85497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84080" y="4212431"/>
          <a:ext cx="2083996" cy="364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D </a:t>
          </a:r>
          <a:r>
            <a:rPr lang="en-US" sz="1600" b="1" baseline="0">
              <a:latin typeface="Arial" panose="020B0604020202020204" pitchFamily="34" charset="0"/>
              <a:cs typeface="Arial" panose="020B0604020202020204" pitchFamily="34" charset="0"/>
            </a:rPr>
            <a:t> A  D  A  D  A  D  A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zoomScale="86" zoomScaleNormal="86" workbookViewId="0">
      <pane xSplit="8" ySplit="7" topLeftCell="M8" activePane="bottomRight" state="frozen"/>
      <selection pane="topRight" activeCell="I1" sqref="I1"/>
      <selection pane="bottomLeft" activeCell="A8" sqref="A8"/>
      <selection pane="bottomRight" activeCell="R17" sqref="R17"/>
    </sheetView>
  </sheetViews>
  <sheetFormatPr defaultColWidth="11" defaultRowHeight="11.25" x14ac:dyDescent="0.2"/>
  <cols>
    <col min="1" max="1" width="9.75" style="4" customWidth="1"/>
    <col min="2" max="4" width="4.875" style="11" customWidth="1"/>
    <col min="5" max="8" width="4.875" style="13" customWidth="1"/>
    <col min="9" max="9" width="5.375" style="20" customWidth="1"/>
    <col min="10" max="10" width="5.5" style="15" customWidth="1"/>
    <col min="11" max="11" width="5.5" style="19" customWidth="1"/>
    <col min="12" max="12" width="5.625" style="19" customWidth="1"/>
    <col min="13" max="13" width="5.25" style="21" customWidth="1"/>
    <col min="14" max="14" width="9.75" style="22" customWidth="1"/>
    <col min="15" max="15" width="6.375" style="23" customWidth="1"/>
    <col min="16" max="16" width="5.625" style="18" customWidth="1"/>
    <col min="17" max="17" width="6.375" style="15" customWidth="1"/>
    <col min="18" max="18" width="5.25" style="15" customWidth="1"/>
    <col min="19" max="19" width="6.375" style="16" customWidth="1"/>
    <col min="20" max="20" width="5.375" style="16" customWidth="1"/>
    <col min="21" max="21" width="6.375" style="17" customWidth="1"/>
    <col min="22" max="22" width="5.5" style="17" customWidth="1"/>
    <col min="23" max="23" width="6.375" style="18" customWidth="1"/>
    <col min="24" max="24" width="5.625" style="18" customWidth="1"/>
    <col min="25" max="25" width="6.375" style="24" customWidth="1"/>
    <col min="26" max="26" width="5.25" style="24" customWidth="1"/>
    <col min="27" max="27" width="6.375" style="25" customWidth="1"/>
    <col min="28" max="28" width="5.25" style="25" customWidth="1"/>
    <col min="29" max="29" width="6.375" style="33" customWidth="1"/>
    <col min="30" max="30" width="5.5" style="29" customWidth="1"/>
    <col min="31" max="31" width="6.375" style="30" customWidth="1"/>
    <col min="32" max="32" width="5.625" style="30" customWidth="1"/>
    <col min="33" max="33" width="6.375" style="13" customWidth="1"/>
    <col min="34" max="34" width="5.625" style="13" customWidth="1"/>
    <col min="35" max="35" width="6.375" style="31" customWidth="1"/>
    <col min="36" max="36" width="5.625" style="31" customWidth="1"/>
    <col min="37" max="37" width="6.375" style="32" customWidth="1"/>
    <col min="38" max="38" width="5.625" style="32" customWidth="1"/>
    <col min="39" max="39" width="6.375" style="34" customWidth="1"/>
    <col min="40" max="40" width="5.625" style="19" customWidth="1"/>
    <col min="41" max="41" width="6.375" style="4" customWidth="1"/>
    <col min="42" max="42" width="5.625" style="4" customWidth="1"/>
    <col min="43" max="43" width="6.375" style="4" customWidth="1"/>
    <col min="44" max="44" width="5.625" style="4" customWidth="1"/>
    <col min="45" max="45" width="6.375" style="4" customWidth="1"/>
    <col min="46" max="46" width="5.625" style="4" customWidth="1"/>
    <col min="47" max="16384" width="11" style="4"/>
  </cols>
  <sheetData>
    <row r="1" spans="1:40" x14ac:dyDescent="0.2">
      <c r="B1" s="5" t="s">
        <v>19</v>
      </c>
      <c r="I1" s="20" t="s">
        <v>61</v>
      </c>
      <c r="O1" s="27" t="s">
        <v>55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6" t="s">
        <v>80</v>
      </c>
      <c r="AD1" s="22"/>
      <c r="AE1" s="22"/>
      <c r="AF1" s="22"/>
      <c r="AG1" s="22"/>
      <c r="AH1" s="22"/>
      <c r="AI1" s="22"/>
      <c r="AJ1" s="22"/>
      <c r="AK1" s="22"/>
      <c r="AL1" s="22"/>
      <c r="AM1" s="34" t="s">
        <v>81</v>
      </c>
    </row>
    <row r="2" spans="1:40" x14ac:dyDescent="0.2">
      <c r="B2" s="5" t="s">
        <v>20</v>
      </c>
      <c r="I2" s="20" t="s">
        <v>22</v>
      </c>
      <c r="K2" s="19" t="s">
        <v>51</v>
      </c>
      <c r="M2" s="21" t="s">
        <v>52</v>
      </c>
      <c r="N2" s="22" t="s">
        <v>54</v>
      </c>
      <c r="O2" s="23" t="s">
        <v>56</v>
      </c>
      <c r="Q2" s="15" t="s">
        <v>62</v>
      </c>
      <c r="S2" s="16" t="s">
        <v>62</v>
      </c>
      <c r="U2" s="17" t="s">
        <v>62</v>
      </c>
      <c r="W2" s="18" t="s">
        <v>62</v>
      </c>
      <c r="Y2" s="24" t="s">
        <v>62</v>
      </c>
      <c r="AA2" s="25" t="s">
        <v>62</v>
      </c>
      <c r="AC2" s="33" t="s">
        <v>78</v>
      </c>
      <c r="AE2" s="30" t="s">
        <v>78</v>
      </c>
      <c r="AG2" s="13" t="s">
        <v>75</v>
      </c>
      <c r="AI2" s="31" t="s">
        <v>76</v>
      </c>
      <c r="AK2" s="32" t="s">
        <v>79</v>
      </c>
      <c r="AM2" s="34" t="s">
        <v>82</v>
      </c>
    </row>
    <row r="3" spans="1:40" x14ac:dyDescent="0.2">
      <c r="A3" s="2" t="s">
        <v>0</v>
      </c>
      <c r="B3" s="9" t="s">
        <v>1</v>
      </c>
      <c r="C3" s="10" t="s">
        <v>2</v>
      </c>
      <c r="D3" s="10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20" t="s">
        <v>23</v>
      </c>
      <c r="J3" s="15" t="s">
        <v>24</v>
      </c>
      <c r="K3" s="19" t="s">
        <v>23</v>
      </c>
      <c r="L3" s="19" t="s">
        <v>24</v>
      </c>
      <c r="M3" s="21" t="s">
        <v>53</v>
      </c>
      <c r="O3" s="23" t="s">
        <v>57</v>
      </c>
      <c r="Q3" s="15" t="s">
        <v>63</v>
      </c>
      <c r="S3" s="16" t="s">
        <v>63</v>
      </c>
      <c r="U3" s="17" t="s">
        <v>68</v>
      </c>
      <c r="W3" s="18" t="s">
        <v>68</v>
      </c>
      <c r="Y3" s="24" t="s">
        <v>70</v>
      </c>
      <c r="AA3" s="25" t="s">
        <v>70</v>
      </c>
      <c r="AC3" s="33" t="s">
        <v>72</v>
      </c>
      <c r="AE3" s="30" t="s">
        <v>72</v>
      </c>
      <c r="AM3" s="34" t="s">
        <v>83</v>
      </c>
    </row>
    <row r="4" spans="1:40" x14ac:dyDescent="0.2">
      <c r="A4" s="4" t="s">
        <v>8</v>
      </c>
      <c r="B4" s="9">
        <v>21.408800000000003</v>
      </c>
      <c r="C4" s="10">
        <v>22.363050000000005</v>
      </c>
      <c r="D4" s="10">
        <v>17.50215</v>
      </c>
      <c r="E4" s="12">
        <v>24.740400000000001</v>
      </c>
      <c r="F4" s="12">
        <v>23.882249999999999</v>
      </c>
      <c r="G4" s="12">
        <v>19.546750000000003</v>
      </c>
      <c r="H4" s="12"/>
      <c r="O4" s="23" t="s">
        <v>58</v>
      </c>
      <c r="Q4" s="15" t="s">
        <v>64</v>
      </c>
      <c r="R4" s="15" t="s">
        <v>65</v>
      </c>
      <c r="S4" s="16" t="s">
        <v>64</v>
      </c>
      <c r="T4" s="16" t="s">
        <v>65</v>
      </c>
      <c r="U4" s="17" t="s">
        <v>64</v>
      </c>
      <c r="V4" s="17" t="s">
        <v>65</v>
      </c>
      <c r="W4" s="18" t="s">
        <v>64</v>
      </c>
      <c r="X4" s="18" t="s">
        <v>65</v>
      </c>
      <c r="Y4" s="24" t="s">
        <v>64</v>
      </c>
      <c r="Z4" s="24" t="s">
        <v>65</v>
      </c>
      <c r="AA4" s="25" t="s">
        <v>64</v>
      </c>
      <c r="AB4" s="25" t="s">
        <v>65</v>
      </c>
      <c r="AC4" s="33" t="s">
        <v>64</v>
      </c>
      <c r="AD4" s="29" t="s">
        <v>73</v>
      </c>
      <c r="AE4" s="30" t="s">
        <v>64</v>
      </c>
      <c r="AF4" s="30" t="s">
        <v>73</v>
      </c>
      <c r="AH4" s="13" t="s">
        <v>73</v>
      </c>
      <c r="AJ4" s="31" t="s">
        <v>73</v>
      </c>
      <c r="AL4" s="32" t="s">
        <v>73</v>
      </c>
      <c r="AM4" s="34" t="s">
        <v>84</v>
      </c>
    </row>
    <row r="5" spans="1:40" x14ac:dyDescent="0.2">
      <c r="A5" s="4" t="s">
        <v>9</v>
      </c>
      <c r="B5" s="9">
        <v>21.7729</v>
      </c>
      <c r="C5" s="10">
        <v>21.653149999999997</v>
      </c>
      <c r="D5" s="10">
        <v>20.271049999999995</v>
      </c>
      <c r="E5" s="12">
        <v>22.654700000000002</v>
      </c>
      <c r="F5" s="14" t="s">
        <v>10</v>
      </c>
      <c r="G5" s="12">
        <v>20.271049999999995</v>
      </c>
      <c r="H5" s="12"/>
      <c r="O5" s="23" t="s">
        <v>59</v>
      </c>
      <c r="P5" s="18" t="s">
        <v>60</v>
      </c>
      <c r="Q5" s="15" t="s">
        <v>23</v>
      </c>
      <c r="R5" s="15" t="s">
        <v>66</v>
      </c>
      <c r="S5" s="16" t="s">
        <v>67</v>
      </c>
      <c r="T5" s="16" t="s">
        <v>66</v>
      </c>
      <c r="U5" s="17" t="s">
        <v>23</v>
      </c>
      <c r="V5" s="17" t="s">
        <v>69</v>
      </c>
      <c r="W5" s="18" t="s">
        <v>24</v>
      </c>
      <c r="X5" s="18" t="s">
        <v>69</v>
      </c>
      <c r="Y5" s="24" t="s">
        <v>23</v>
      </c>
      <c r="Z5" s="24" t="s">
        <v>71</v>
      </c>
      <c r="AA5" s="25" t="s">
        <v>24</v>
      </c>
      <c r="AB5" s="25" t="s">
        <v>71</v>
      </c>
      <c r="AC5" s="33" t="s">
        <v>23</v>
      </c>
      <c r="AD5" s="29" t="s">
        <v>74</v>
      </c>
      <c r="AE5" s="30" t="s">
        <v>67</v>
      </c>
      <c r="AF5" s="30" t="s">
        <v>74</v>
      </c>
      <c r="AG5" s="13" t="s">
        <v>77</v>
      </c>
      <c r="AH5" s="13" t="s">
        <v>74</v>
      </c>
      <c r="AI5" s="31" t="s">
        <v>77</v>
      </c>
      <c r="AJ5" s="31" t="s">
        <v>74</v>
      </c>
      <c r="AK5" s="32" t="s">
        <v>77</v>
      </c>
      <c r="AL5" s="32" t="s">
        <v>74</v>
      </c>
      <c r="AM5" s="34" t="s">
        <v>77</v>
      </c>
      <c r="AN5" s="19" t="s">
        <v>85</v>
      </c>
    </row>
    <row r="6" spans="1:40" x14ac:dyDescent="0.2">
      <c r="A6" s="4" t="s">
        <v>11</v>
      </c>
      <c r="B6" s="9">
        <v>20.455399999999997</v>
      </c>
      <c r="C6" s="10">
        <v>19.158350000000002</v>
      </c>
      <c r="D6" s="10">
        <v>19.722999999999999</v>
      </c>
      <c r="E6" s="12">
        <v>24.267350000000004</v>
      </c>
      <c r="F6" s="14" t="s">
        <v>10</v>
      </c>
      <c r="G6" s="14" t="s">
        <v>10</v>
      </c>
      <c r="H6" s="12">
        <v>22.233450000000001</v>
      </c>
      <c r="AN6" s="19" t="s">
        <v>85</v>
      </c>
    </row>
    <row r="7" spans="1:40" x14ac:dyDescent="0.2">
      <c r="A7" s="4" t="s">
        <v>12</v>
      </c>
      <c r="B7" s="9">
        <v>12.183150000000001</v>
      </c>
      <c r="C7" s="10">
        <v>12.690799999999999</v>
      </c>
      <c r="D7" s="10">
        <v>12.07795</v>
      </c>
      <c r="E7" s="12">
        <v>15.936050000000002</v>
      </c>
      <c r="F7" s="12">
        <v>16.147649999999999</v>
      </c>
      <c r="G7" s="12">
        <v>16.516950000000001</v>
      </c>
      <c r="H7" s="12"/>
      <c r="AN7" s="19" t="s">
        <v>86</v>
      </c>
    </row>
    <row r="8" spans="1:40" x14ac:dyDescent="0.2">
      <c r="B8" s="9"/>
      <c r="C8" s="10"/>
      <c r="D8" s="10"/>
      <c r="E8" s="12"/>
      <c r="F8" s="12"/>
      <c r="G8" s="12"/>
      <c r="H8" s="12"/>
    </row>
    <row r="9" spans="1:40" x14ac:dyDescent="0.2">
      <c r="A9" s="5" t="s">
        <v>21</v>
      </c>
      <c r="B9" s="9" t="s">
        <v>1</v>
      </c>
      <c r="C9" s="10" t="s">
        <v>2</v>
      </c>
      <c r="D9" s="10" t="s">
        <v>3</v>
      </c>
      <c r="E9" s="12" t="s">
        <v>4</v>
      </c>
      <c r="F9" s="12" t="s">
        <v>5</v>
      </c>
      <c r="G9" s="12" t="s">
        <v>6</v>
      </c>
      <c r="H9" s="12" t="s">
        <v>7</v>
      </c>
    </row>
    <row r="10" spans="1:40" x14ac:dyDescent="0.2">
      <c r="A10" s="4" t="s">
        <v>8</v>
      </c>
      <c r="B10" s="9">
        <v>21.408800000000003</v>
      </c>
      <c r="C10" s="10">
        <v>22.363050000000005</v>
      </c>
      <c r="D10" s="10">
        <v>17.50215</v>
      </c>
      <c r="E10" s="12">
        <v>24.740400000000001</v>
      </c>
      <c r="F10" s="12">
        <v>23.882249999999999</v>
      </c>
      <c r="G10" s="12">
        <v>19.546750000000003</v>
      </c>
      <c r="H10" s="12"/>
      <c r="I10" s="20">
        <f>-AVERAGE(B10:D10)</f>
        <v>-20.424666666666671</v>
      </c>
      <c r="J10" s="15">
        <f>-AVERAGE(E10:H10)</f>
        <v>-22.723133333333333</v>
      </c>
      <c r="K10" s="19">
        <f>VAR(B10:D10)</f>
        <v>6.6334760158332529</v>
      </c>
      <c r="L10" s="19">
        <f>VAR(E10:H10)</f>
        <v>7.7511636658333245</v>
      </c>
      <c r="M10" s="21">
        <f>((2*SUM(K10:K13,L10:L11,L13))+(3*L12))/17</f>
        <v>2.5633084898529326</v>
      </c>
      <c r="N10" s="22" t="s">
        <v>92</v>
      </c>
      <c r="O10" s="23">
        <f>FDIST(SUMSQ(J10-I10)/(M10*((1/3)+(1/3))),1,17)</f>
        <v>9.6691325381612583E-2</v>
      </c>
      <c r="P10" s="18">
        <f>POWER(2,(J10-I10))</f>
        <v>0.20327903449531426</v>
      </c>
    </row>
    <row r="11" spans="1:40" x14ac:dyDescent="0.2">
      <c r="A11" s="4" t="s">
        <v>9</v>
      </c>
      <c r="B11" s="9">
        <v>21.7729</v>
      </c>
      <c r="C11" s="10">
        <v>21.653149999999997</v>
      </c>
      <c r="D11" s="10">
        <v>20.271049999999995</v>
      </c>
      <c r="E11" s="12">
        <v>22.654700000000002</v>
      </c>
      <c r="F11" s="14">
        <f>E11+1</f>
        <v>23.654700000000002</v>
      </c>
      <c r="G11" s="12">
        <v>20.271049999999995</v>
      </c>
      <c r="H11" s="12"/>
      <c r="I11" s="20">
        <f t="shared" ref="I11:I13" si="0">-AVERAGE(B11:D11)</f>
        <v>-21.232366666666664</v>
      </c>
      <c r="J11" s="15">
        <f t="shared" ref="J11:J13" si="1">-AVERAGE(E11:H11)</f>
        <v>-22.193483333333333</v>
      </c>
      <c r="K11" s="19">
        <f t="shared" ref="K11:K13" si="2">VAR(B11:D11)</f>
        <v>0.6966823158333364</v>
      </c>
      <c r="L11" s="19">
        <f>VAR(E11:H11)</f>
        <v>3.0218124408333455</v>
      </c>
      <c r="M11" s="21">
        <f>M10</f>
        <v>2.5633084898529326</v>
      </c>
      <c r="O11" s="23">
        <f t="shared" ref="O11:O13" si="3">FDIST(SUMSQ(J11-I11)/(M11*((1/3)+(1/3))),1,17)</f>
        <v>0.47222350824417514</v>
      </c>
      <c r="P11" s="18">
        <f t="shared" ref="P11:P13" si="4">POWER(2,(J11-I11))</f>
        <v>0.5136591798451331</v>
      </c>
      <c r="Q11" s="15">
        <f>FDIST(SUMSQ(I11-I10)/(M11*((1/3)+(1/3))),1,17)</f>
        <v>0.5448518320418092</v>
      </c>
      <c r="R11" s="15">
        <f>POWER(2,I11-I10)</f>
        <v>0.57129190788614836</v>
      </c>
      <c r="S11" s="16">
        <f>FDIST(SUMSQ(J11-J10)/(M11*((1/3)+(1/3))),1,17)</f>
        <v>0.69040780401925606</v>
      </c>
      <c r="T11" s="16">
        <f>POWER(2,J11-J10)</f>
        <v>1.4435789386028619</v>
      </c>
    </row>
    <row r="12" spans="1:40" x14ac:dyDescent="0.2">
      <c r="A12" s="4" t="s">
        <v>11</v>
      </c>
      <c r="B12" s="9">
        <v>20.455399999999997</v>
      </c>
      <c r="C12" s="10">
        <v>19.158350000000002</v>
      </c>
      <c r="D12" s="10">
        <v>19.722999999999999</v>
      </c>
      <c r="E12" s="12">
        <v>24.267350000000004</v>
      </c>
      <c r="F12" s="14">
        <f>E12+1</f>
        <v>25.267350000000004</v>
      </c>
      <c r="G12" s="14">
        <f>E12+1</f>
        <v>25.267350000000004</v>
      </c>
      <c r="H12" s="12">
        <v>22.233450000000001</v>
      </c>
      <c r="I12" s="20">
        <f t="shared" si="0"/>
        <v>-19.778916666666664</v>
      </c>
      <c r="J12" s="15">
        <f t="shared" si="1"/>
        <v>-24.258875000000003</v>
      </c>
      <c r="K12" s="19">
        <f t="shared" si="2"/>
        <v>0.42292968083333021</v>
      </c>
      <c r="L12" s="19">
        <f t="shared" ref="L12:L13" si="5">VAR(E12:H12)</f>
        <v>2.0454873025000038</v>
      </c>
      <c r="M12" s="21">
        <f>M10</f>
        <v>2.5633084898529326</v>
      </c>
      <c r="O12" s="23">
        <f>FDIST(SUMSQ(J12-I12)/(M12*((1/3)+(1/4))),1,17)</f>
        <v>1.9237969208910567E-3</v>
      </c>
      <c r="P12" s="18">
        <f t="shared" si="4"/>
        <v>4.4812395714544456E-2</v>
      </c>
      <c r="Q12" s="15">
        <f>FDIST(SUMSQ(I12-I10)/(M11*((1/3)+(1/3))),1,17)</f>
        <v>0.62764193554502046</v>
      </c>
      <c r="R12" s="15">
        <f>POWER(2,I12-I10)</f>
        <v>1.5645524237059052</v>
      </c>
      <c r="S12" s="16">
        <f>FDIST(SUMSQ(J12-J10)/(M11*((1/3)+(1/4))),1,17)</f>
        <v>0.22613485246067433</v>
      </c>
      <c r="T12" s="16">
        <f>POWER(2,J12-J10)</f>
        <v>0.34490198411914824</v>
      </c>
      <c r="U12" s="17">
        <f>FDIST(SUMSQ(I12-I11)/(M11*((1/3)+(1/3))),1,17)</f>
        <v>0.28168080056820477</v>
      </c>
      <c r="V12" s="17">
        <f>POWER(2,I12-I11)</f>
        <v>2.7386217135386097</v>
      </c>
      <c r="W12" s="18">
        <f>FDIST(SUMSQ(J12-J11)/(M11*((1/3)+(1/4))),1,17)</f>
        <v>0.10946466160076355</v>
      </c>
      <c r="X12" s="18">
        <f>POWER(2,J12-J11)</f>
        <v>0.23892145756362621</v>
      </c>
    </row>
    <row r="13" spans="1:40" x14ac:dyDescent="0.2">
      <c r="A13" s="4" t="s">
        <v>12</v>
      </c>
      <c r="B13" s="9">
        <v>12.183150000000001</v>
      </c>
      <c r="C13" s="10">
        <v>12.690799999999999</v>
      </c>
      <c r="D13" s="10">
        <v>12.07795</v>
      </c>
      <c r="E13" s="12">
        <v>15.936050000000002</v>
      </c>
      <c r="F13" s="12">
        <v>16.147649999999999</v>
      </c>
      <c r="G13" s="12">
        <v>16.516950000000001</v>
      </c>
      <c r="H13" s="12"/>
      <c r="I13" s="20">
        <f t="shared" si="0"/>
        <v>-12.317300000000001</v>
      </c>
      <c r="J13" s="15">
        <f t="shared" si="1"/>
        <v>-16.200216666666666</v>
      </c>
      <c r="K13" s="19">
        <f t="shared" si="2"/>
        <v>0.10739344749999973</v>
      </c>
      <c r="L13" s="19">
        <f t="shared" si="5"/>
        <v>8.6433643333333407E-2</v>
      </c>
      <c r="M13" s="21">
        <f>M10</f>
        <v>2.5633084898529326</v>
      </c>
      <c r="O13" s="23">
        <f t="shared" si="3"/>
        <v>8.5803983956544323E-3</v>
      </c>
      <c r="P13" s="18">
        <f t="shared" si="4"/>
        <v>6.7783753282737169E-2</v>
      </c>
      <c r="Q13" s="15">
        <f>FDIST(SUMSQ(I13-I10)/(M11*((1/3)+(1/3))),1,17)</f>
        <v>9.6590255954597711E-6</v>
      </c>
      <c r="R13" s="15">
        <f>POWER(2,I13-I10)</f>
        <v>275.77859362268498</v>
      </c>
      <c r="S13" s="16">
        <f>FDIST(SUMSQ(J13-J10)/(M11*((1/3)+(1/3))),1,17)</f>
        <v>1.1193213282337418E-4</v>
      </c>
      <c r="T13" s="16">
        <f>POWER(2,J13-J10)</f>
        <v>91.958859393398029</v>
      </c>
      <c r="U13" s="17">
        <f>FDIST(SUMSQ(I13-I11)/(M11*((1/3)+(1/3))),1,17)</f>
        <v>2.9830297989512222E-6</v>
      </c>
      <c r="V13" s="17">
        <f>POWER(2,I13-I11)</f>
        <v>482.72798864436976</v>
      </c>
      <c r="W13" s="18">
        <f>FDIST(SUMSQ(J13-J11)/(M11*((1/3)+(1/3))),1,17)</f>
        <v>2.6352553532732801E-4</v>
      </c>
      <c r="X13" s="18">
        <f>POWER(2,J13-J11)</f>
        <v>63.701995737343267</v>
      </c>
      <c r="Y13" s="24">
        <f>FDIST(SUMSQ(I13-I12)/(M11*((1/3)+(1/3))),1,17)</f>
        <v>2.5640112327950146E-5</v>
      </c>
      <c r="Z13" s="24">
        <f>POWER(2,I13-I12)</f>
        <v>176.26676450345909</v>
      </c>
      <c r="AA13" s="25">
        <f>FDIST(SUMSQ(J13-J12)/(M11*((1/3)+(1/4))),1,17)</f>
        <v>4.5872384624387731E-6</v>
      </c>
      <c r="AB13" s="25">
        <f>POWER(2,J13-J12)</f>
        <v>266.62316724055245</v>
      </c>
      <c r="AC13" s="33">
        <f>FDIST(SUMSQ((I13-I12)-(I11-I10))/(M11*((1/3)+(1/3)+(1/3)+(1/3))),1,17)</f>
        <v>3.3452154377963699E-4</v>
      </c>
      <c r="AD13" s="29">
        <f>POWER(2,(I13-I12)-(I11-I10))</f>
        <v>308.5406288278582</v>
      </c>
      <c r="AE13" s="30">
        <f>FDIST(SUMSQ((J13-J12)-(J11-J10))/(M11*((1/3)+(1/4)+(1/3)+(1/3))),1,17)</f>
        <v>5.9372167942938218E-4</v>
      </c>
      <c r="AF13" s="30">
        <f>POWER(2,(J13-J12)-(J11-J10))</f>
        <v>184.69593876078449</v>
      </c>
      <c r="AG13" s="13">
        <f>FDIST(SUMSQ((J11-J10)-(I11-I10))/(M11*((1/3)+(1/3)+(1/3)+(1/3))),1,17)</f>
        <v>0.4792736790992137</v>
      </c>
      <c r="AH13" s="13">
        <f>POWER(2,(J11-J10)-(I11-I10))</f>
        <v>2.5268674712097443</v>
      </c>
      <c r="AI13" s="31">
        <f>FDIST(SUMSQ((J12-J10)-(I12-I10))/(M11*((1/3)+(1/4)+(1/3)+(1/3))),1,17)</f>
        <v>0.23959911327908442</v>
      </c>
      <c r="AJ13" s="31">
        <f>POWER(2,(J12-J10)-(I12-I10))</f>
        <v>0.22044770050094578</v>
      </c>
      <c r="AK13" s="32">
        <f>FDIST(SUMSQ((J13-J10)-(I13-I10))/(M11*((1/3)+(1/3)+(1/3)+(1/3))),1,17)</f>
        <v>0.40333506911214279</v>
      </c>
      <c r="AL13" s="32">
        <f>POWER(2,(J13-J10)-(I13-I10))</f>
        <v>0.33345176717818203</v>
      </c>
      <c r="AM13" s="34">
        <f>FDIST(SUMSQ(((J13-J12)-(J11-J10))-((I13-I12)-(I11-I10)))/(M11*((1/3)+(1/4)+(1/3)+(1/3)+(1/3)+(1/3)+(1/3)+(1/3))),1,17)</f>
        <v>0.77706308857733586</v>
      </c>
      <c r="AN13" s="19">
        <f>POWER(2,((J13-J12)-(J11-J10))-((I13-I12)-(I11-I10)) )</f>
        <v>0.59861140318032635</v>
      </c>
    </row>
    <row r="14" spans="1:40" x14ac:dyDescent="0.2">
      <c r="B14" s="9"/>
      <c r="C14" s="10"/>
      <c r="D14" s="10"/>
      <c r="E14" s="12"/>
      <c r="F14" s="12"/>
      <c r="G14" s="12"/>
      <c r="H14" s="12"/>
    </row>
    <row r="15" spans="1:40" x14ac:dyDescent="0.2">
      <c r="A15" s="6" t="s">
        <v>112</v>
      </c>
      <c r="B15" s="9" t="s">
        <v>1</v>
      </c>
      <c r="C15" s="10" t="s">
        <v>2</v>
      </c>
      <c r="D15" s="10" t="s">
        <v>3</v>
      </c>
      <c r="E15" s="12" t="s">
        <v>4</v>
      </c>
      <c r="F15" s="12" t="s">
        <v>5</v>
      </c>
      <c r="G15" s="12" t="s">
        <v>6</v>
      </c>
      <c r="H15" s="12" t="s">
        <v>7</v>
      </c>
    </row>
    <row r="16" spans="1:40" x14ac:dyDescent="0.2">
      <c r="A16" s="3" t="s">
        <v>8</v>
      </c>
      <c r="B16" s="9">
        <v>15.363500000000002</v>
      </c>
      <c r="C16" s="10">
        <v>14.5732</v>
      </c>
      <c r="D16" s="10">
        <v>14.88125</v>
      </c>
      <c r="E16" s="12">
        <v>17.293100000000003</v>
      </c>
      <c r="F16" s="12">
        <v>16.840499999999999</v>
      </c>
      <c r="G16" s="12">
        <v>17.482549999999996</v>
      </c>
      <c r="H16" s="12"/>
      <c r="I16" s="20">
        <f>-AVERAGE(B16:D16)</f>
        <v>-14.939316666666668</v>
      </c>
      <c r="J16" s="15">
        <f>-AVERAGE(E16:H16)</f>
        <v>-17.205383333333334</v>
      </c>
      <c r="K16" s="19">
        <f>VAR(B16:D16)</f>
        <v>0.15867232583333418</v>
      </c>
      <c r="L16" s="19">
        <f>VAR(E16:H16)</f>
        <v>0.10882771083333301</v>
      </c>
      <c r="M16" s="21">
        <f>((2*SUM(K16:K19,L16:L17,L19))+(3*L18))/17</f>
        <v>0.16022583599264756</v>
      </c>
      <c r="O16" s="23">
        <f>FDIST(SUMSQ(J16-I16)/(M16*((1/3)+(1/3))),1,17)</f>
        <v>2.4165758288784099E-6</v>
      </c>
      <c r="P16" s="18">
        <f>POWER(2,(J16-I16))</f>
        <v>0.20789591754048556</v>
      </c>
    </row>
    <row r="17" spans="1:40" x14ac:dyDescent="0.2">
      <c r="A17" s="3" t="s">
        <v>9</v>
      </c>
      <c r="B17" s="9">
        <v>14.769999999999996</v>
      </c>
      <c r="C17" s="10">
        <v>14.874099999999999</v>
      </c>
      <c r="D17" s="10">
        <v>14.62045</v>
      </c>
      <c r="E17" s="12">
        <v>16.692150000000002</v>
      </c>
      <c r="F17" s="12">
        <v>16.183550000000004</v>
      </c>
      <c r="G17" s="12">
        <v>15.605749999999997</v>
      </c>
      <c r="H17" s="12"/>
      <c r="I17" s="20">
        <f t="shared" ref="I17:I19" si="6">-AVERAGE(B17:D17)</f>
        <v>-14.754849999999998</v>
      </c>
      <c r="J17" s="15">
        <f t="shared" ref="J17:J19" si="7">-AVERAGE(E17:H17)</f>
        <v>-16.160483333333335</v>
      </c>
      <c r="K17" s="19">
        <f t="shared" ref="K17:K19" si="8">VAR(B17:D17)</f>
        <v>1.6256722499999772E-2</v>
      </c>
      <c r="L17" s="19">
        <f>VAR(E17:H17)</f>
        <v>0.29546529333333599</v>
      </c>
      <c r="M17" s="21">
        <f>M16</f>
        <v>0.16022583599264756</v>
      </c>
      <c r="O17" s="23">
        <f t="shared" ref="O17" si="9">FDIST(SUMSQ(J17-I17)/(M17*((1/3)+(1/3))),1,17)</f>
        <v>4.8411912335562479E-4</v>
      </c>
      <c r="P17" s="18">
        <f t="shared" ref="P17:P19" si="10">POWER(2,(J17-I17))</f>
        <v>0.37745241096784721</v>
      </c>
      <c r="Q17" s="15">
        <f>FDIST(SUMSQ(I17-I16)/(M17*((1/3)+(1/3))),1,17)</f>
        <v>0.57984436244416493</v>
      </c>
      <c r="R17" s="15">
        <f>POWER(2,I17-I16)</f>
        <v>1.1363967941171622</v>
      </c>
      <c r="S17" s="16">
        <f>FDIST(SUMSQ(J17-J16)/(M17*((1/3)+(1/3))),1,17)</f>
        <v>5.280579835245834E-3</v>
      </c>
      <c r="T17" s="16">
        <f>POWER(2,J17-J16)</f>
        <v>2.0632233419019612</v>
      </c>
    </row>
    <row r="18" spans="1:40" x14ac:dyDescent="0.2">
      <c r="A18" s="3" t="s">
        <v>11</v>
      </c>
      <c r="B18" s="9">
        <v>15.533200000000001</v>
      </c>
      <c r="C18" s="10">
        <v>15.80875</v>
      </c>
      <c r="D18" s="10">
        <v>15.621000000000002</v>
      </c>
      <c r="E18" s="12">
        <v>18.494600000000002</v>
      </c>
      <c r="F18" s="12">
        <v>18.02825</v>
      </c>
      <c r="G18" s="12">
        <v>17.212150000000005</v>
      </c>
      <c r="H18" s="12">
        <v>17.143649999999994</v>
      </c>
      <c r="I18" s="20">
        <f t="shared" si="6"/>
        <v>-15.654316666666668</v>
      </c>
      <c r="J18" s="15">
        <f t="shared" si="7"/>
        <v>-17.719662500000002</v>
      </c>
      <c r="K18" s="19">
        <f t="shared" si="8"/>
        <v>1.9814450833333143E-2</v>
      </c>
      <c r="L18" s="19">
        <f t="shared" ref="L18:L19" si="11">VAR(E18:H18)</f>
        <v>0.42837123729166837</v>
      </c>
      <c r="M18" s="21">
        <f>M16</f>
        <v>0.16022583599264756</v>
      </c>
      <c r="O18" s="23">
        <f>FDIST(SUMSQ(J18-I18)/(M18*((1/3)+(1/4))),1,17)</f>
        <v>3.361633583310677E-6</v>
      </c>
      <c r="P18" s="18">
        <f t="shared" si="10"/>
        <v>0.23892904803870438</v>
      </c>
      <c r="Q18" s="15">
        <f>FDIST(SUMSQ(I18-I16)/(M17*((1/3)+(1/3))),1,17)</f>
        <v>4.2951492972290034E-2</v>
      </c>
      <c r="R18" s="15">
        <f>POWER(2,I18-I16)</f>
        <v>0.60920513183759573</v>
      </c>
      <c r="S18" s="16">
        <f>FDIST(SUMSQ(J18-J16)/(M17*((1/3)+(1/4))),1,17)</f>
        <v>0.11080818943480515</v>
      </c>
      <c r="T18" s="16">
        <f>POWER(2,J18-J16)</f>
        <v>0.70014266721665896</v>
      </c>
      <c r="U18" s="17">
        <f>FDIST(SUMSQ(I18-I17)/(M17*((1/3)+(1/3))),1,17)</f>
        <v>1.3607918147716391E-2</v>
      </c>
      <c r="V18" s="17">
        <f>POWER(2,I18-I17)</f>
        <v>0.53608487369138669</v>
      </c>
      <c r="W18" s="18">
        <f>FDIST(SUMSQ(J18-J17)/(M17*((1/3)+(1/4))),1,17)</f>
        <v>8.8935687602731766E-5</v>
      </c>
      <c r="X18" s="18">
        <f>POWER(2,J18-J17)</f>
        <v>0.33934409959284373</v>
      </c>
    </row>
    <row r="19" spans="1:40" x14ac:dyDescent="0.2">
      <c r="A19" s="3" t="s">
        <v>12</v>
      </c>
      <c r="B19" s="9">
        <v>13.4665</v>
      </c>
      <c r="C19" s="10">
        <v>13.138400000000001</v>
      </c>
      <c r="D19" s="10">
        <v>13.178050000000001</v>
      </c>
      <c r="E19" s="12">
        <v>17.09535</v>
      </c>
      <c r="F19" s="12">
        <v>16.559600000000003</v>
      </c>
      <c r="G19" s="12">
        <v>16.605</v>
      </c>
      <c r="H19" s="12"/>
      <c r="I19" s="20">
        <f t="shared" si="6"/>
        <v>-13.260983333333334</v>
      </c>
      <c r="J19" s="15">
        <f t="shared" si="7"/>
        <v>-16.753316666666667</v>
      </c>
      <c r="K19" s="19">
        <f t="shared" si="8"/>
        <v>3.2070855833333169E-2</v>
      </c>
      <c r="L19" s="19">
        <f t="shared" si="11"/>
        <v>8.8255390833332586E-2</v>
      </c>
      <c r="M19" s="21">
        <f>M16</f>
        <v>0.16022583599264756</v>
      </c>
      <c r="O19" s="23">
        <f t="shared" ref="O19" si="12">FDIST(SUMSQ(J19-I19)/(M19*((1/3)+(1/3))),1,17)</f>
        <v>5.8085275871091099E-9</v>
      </c>
      <c r="P19" s="18">
        <f t="shared" si="10"/>
        <v>8.8859304930811095E-2</v>
      </c>
      <c r="Q19" s="15">
        <f>FDIST(SUMSQ(I19-I16)/(M17*((1/3)+(1/3))),1,17)</f>
        <v>8.2659967610826908E-5</v>
      </c>
      <c r="R19" s="15">
        <f>POWER(2,I19-I16)</f>
        <v>3.2005799188905555</v>
      </c>
      <c r="S19" s="16">
        <f>FDIST(SUMSQ(J19-J16)/(M17*((1/3)+(1/3))),1,17)</f>
        <v>0.18450441288888098</v>
      </c>
      <c r="T19" s="16">
        <f>POWER(2,J19-J16)</f>
        <v>1.3679985173962945</v>
      </c>
      <c r="U19" s="17">
        <f>FDIST(SUMSQ(I19-I17)/(M17*((1/3)+(1/3))),1,17)</f>
        <v>2.7144646763443281E-4</v>
      </c>
      <c r="V19" s="17">
        <f>POWER(2,I19-I17)</f>
        <v>2.8164281485649605</v>
      </c>
      <c r="W19" s="18">
        <f>FDIST(SUMSQ(J19-J17)/(M17*((1/3)+(1/3))),1,17)</f>
        <v>8.7384601205102122E-2</v>
      </c>
      <c r="X19" s="18">
        <f>POWER(2,J19-J17)</f>
        <v>0.66303947304862265</v>
      </c>
      <c r="Y19" s="24">
        <f>FDIST(SUMSQ(I19-I18)/(M17*((1/3)+(1/3))),1,17)</f>
        <v>1.1907393355242606E-6</v>
      </c>
      <c r="Z19" s="24">
        <f>POWER(2,I19-I18)</f>
        <v>5.2536982235136174</v>
      </c>
      <c r="AA19" s="25">
        <f>FDIST(SUMSQ(J19-J18)/(M17*((1/3)+(1/4))),1,17)</f>
        <v>5.708034077860611E-3</v>
      </c>
      <c r="AB19" s="25">
        <f>POWER(2,J19-J18)</f>
        <v>1.9538853742975328</v>
      </c>
      <c r="AC19" s="33">
        <f>FDIST(SUMSQ((I19-I18)-(I17-I16))/(M17*((1/3)+(1/3)+(1/3)+(1/3))),1,17)</f>
        <v>1.7444560080055399E-4</v>
      </c>
      <c r="AD19" s="29">
        <f>POWER(2,(I19-I18)-(I17-I16))</f>
        <v>4.6231195395047573</v>
      </c>
      <c r="AE19" s="30">
        <f>FDIST(SUMSQ((J19-J18)-(J17-J16))/(M17*((1/3)+(1/4)+(1/3)+(1/3))),1,17)</f>
        <v>0.86273807359540466</v>
      </c>
      <c r="AF19" s="30">
        <f>POWER(2,(J19-J18)-(J17-J16))</f>
        <v>0.9470062375779269</v>
      </c>
      <c r="AG19" s="13">
        <f>FDIST(SUMSQ((J17-J16)-(I17-I16))/(M17*((1/3)+(1/3)+(1/3)+(1/3))),1,17)</f>
        <v>8.0043692213161113E-2</v>
      </c>
      <c r="AH19" s="13">
        <f>POWER(2,(J17-J16)-(I17-I16))</f>
        <v>1.8155835642820752</v>
      </c>
      <c r="AI19" s="31">
        <f>FDIST(SUMSQ((J18-J16)-(I18-I16))/(M17*((1/3)+(1/4)+(1/3)+(1/3))),1,17)</f>
        <v>0.65944997122341875</v>
      </c>
      <c r="AJ19" s="31">
        <f>POWER(2,(J18-J16)-(I18-I16))</f>
        <v>1.1492724381765478</v>
      </c>
      <c r="AK19" s="32">
        <f>FDIST(SUMSQ((J19-J16)-(I19-I16))/(M17*((1/3)+(1/3)+(1/3)+(1/3))),1,17)</f>
        <v>1.6733397384921998E-2</v>
      </c>
      <c r="AL19" s="32">
        <f>POWER(2,(J19-J16)-(I19-I16))</f>
        <v>0.42742207726857684</v>
      </c>
      <c r="AM19" s="34">
        <f>FDIST(SUMSQ(((J19-J18)-(J17-J16))-((I19-I18)-(I17-I16)))/(M17*((1/3)+(1/4)+(1/3)+(1/3)+(1/3)+(1/3)+(1/3)+(1/3))),1,17)</f>
        <v>2.4333268684104702E-3</v>
      </c>
      <c r="AN19" s="19">
        <f>POWER(2,((J19-J18)-(J17-J16))-((I19-I18)-(I17-I16)) )</f>
        <v>0.20484139107494784</v>
      </c>
    </row>
    <row r="20" spans="1:40" x14ac:dyDescent="0.2">
      <c r="A20" s="3"/>
      <c r="B20" s="9"/>
      <c r="C20" s="10"/>
      <c r="D20" s="10"/>
      <c r="E20" s="12"/>
      <c r="F20" s="12"/>
      <c r="G20" s="12"/>
      <c r="H20" s="12"/>
    </row>
    <row r="21" spans="1:40" x14ac:dyDescent="0.2">
      <c r="A21" s="7" t="s">
        <v>13</v>
      </c>
      <c r="B21" s="9" t="s">
        <v>1</v>
      </c>
      <c r="C21" s="10" t="s">
        <v>2</v>
      </c>
      <c r="D21" s="10" t="s">
        <v>3</v>
      </c>
      <c r="E21" s="12" t="s">
        <v>4</v>
      </c>
      <c r="F21" s="12" t="s">
        <v>5</v>
      </c>
      <c r="G21" s="12" t="s">
        <v>6</v>
      </c>
      <c r="H21" s="12" t="s">
        <v>7</v>
      </c>
    </row>
    <row r="22" spans="1:40" x14ac:dyDescent="0.2">
      <c r="A22" s="3" t="s">
        <v>8</v>
      </c>
      <c r="B22" s="9">
        <v>6.4163500000000004</v>
      </c>
      <c r="C22" s="10">
        <v>6.2334000000000014</v>
      </c>
      <c r="D22" s="10">
        <v>6.2608499999999996</v>
      </c>
      <c r="E22" s="12">
        <v>8.9287500000000009</v>
      </c>
      <c r="F22" s="12">
        <v>8.5730500000000021</v>
      </c>
      <c r="G22" s="12">
        <v>9.0070500000000013</v>
      </c>
      <c r="H22" s="12"/>
      <c r="I22" s="20">
        <f>-AVERAGE(B22:D22)</f>
        <v>-6.3035333333333341</v>
      </c>
      <c r="J22" s="15">
        <f>-AVERAGE(E22:H22)</f>
        <v>-8.8362833333333342</v>
      </c>
      <c r="K22" s="19">
        <f>VAR(B22:D22)</f>
        <v>9.7340758333333034E-3</v>
      </c>
      <c r="L22" s="19">
        <f>VAR(E22:H22)</f>
        <v>5.3501563333333099E-2</v>
      </c>
      <c r="M22" s="21">
        <f>((2*SUM(K22:K25,L22:L23,L25))+(3*L24))/17</f>
        <v>5.6136369325980102E-2</v>
      </c>
      <c r="O22" s="23">
        <f>FDIST(SUMSQ(J22-I22)/(M22*((1/3)+(1/3))),1,17)</f>
        <v>2.6247803638878635E-10</v>
      </c>
      <c r="P22" s="18">
        <f>POWER(2,(J22-I22))</f>
        <v>0.17280896873400514</v>
      </c>
    </row>
    <row r="23" spans="1:40" x14ac:dyDescent="0.2">
      <c r="A23" s="3" t="s">
        <v>9</v>
      </c>
      <c r="B23" s="9">
        <v>5.7064500000000002</v>
      </c>
      <c r="C23" s="10">
        <v>6.2614999999999981</v>
      </c>
      <c r="D23" s="10">
        <v>5.8285500000000017</v>
      </c>
      <c r="E23" s="12">
        <v>8.6422500000000007</v>
      </c>
      <c r="F23" s="12">
        <v>8.6277999999999988</v>
      </c>
      <c r="G23" s="12">
        <v>8.9048999999999978</v>
      </c>
      <c r="H23" s="12"/>
      <c r="I23" s="20">
        <f t="shared" ref="I23:I25" si="13">-AVERAGE(B23:D23)</f>
        <v>-5.9321666666666673</v>
      </c>
      <c r="J23" s="15">
        <f t="shared" ref="J23:J25" si="14">-AVERAGE(E23:H23)</f>
        <v>-8.7249833333333324</v>
      </c>
      <c r="K23" s="19">
        <f t="shared" ref="K23:K25" si="15">VAR(B23:D23)</f>
        <v>8.5072435833332474E-2</v>
      </c>
      <c r="L23" s="19">
        <f>VAR(E23:H23)</f>
        <v>2.4329705833333003E-2</v>
      </c>
      <c r="M23" s="21">
        <f>M22</f>
        <v>5.6136369325980102E-2</v>
      </c>
      <c r="O23" s="23">
        <f t="shared" ref="O23" si="16">FDIST(SUMSQ(J23-I23)/(M23*((1/3)+(1/3))),1,17)</f>
        <v>5.6748207402148282E-11</v>
      </c>
      <c r="P23" s="18">
        <f t="shared" ref="P23:P25" si="17">POWER(2,(J23-I23))</f>
        <v>0.14430401374321941</v>
      </c>
      <c r="Q23" s="15">
        <f>FDIST(SUMSQ(I23-I22)/(M23*((1/3)+(1/3))),1,17)</f>
        <v>7.1842587161137866E-2</v>
      </c>
      <c r="R23" s="15">
        <f>POWER(2,I23-I22)</f>
        <v>1.2935776580045708</v>
      </c>
      <c r="S23" s="16">
        <f>FDIST(SUMSQ(J23-J22)/(M23*((1/3)+(1/3))),1,17)</f>
        <v>0.57260387988214112</v>
      </c>
      <c r="T23" s="16">
        <f>POWER(2,J23-J22)</f>
        <v>1.0802011579962676</v>
      </c>
    </row>
    <row r="24" spans="1:40" x14ac:dyDescent="0.2">
      <c r="A24" s="3" t="s">
        <v>11</v>
      </c>
      <c r="B24" s="9">
        <v>5.6986499999999971</v>
      </c>
      <c r="C24" s="10">
        <v>5.9338499999999996</v>
      </c>
      <c r="D24" s="10">
        <v>5.8123000000000005</v>
      </c>
      <c r="E24" s="12">
        <v>7.797500000000003</v>
      </c>
      <c r="F24" s="12">
        <v>7.7911500000000018</v>
      </c>
      <c r="G24" s="12">
        <v>7.5766999999999989</v>
      </c>
      <c r="H24" s="12">
        <v>8.0883000000000003</v>
      </c>
      <c r="I24" s="20">
        <f t="shared" si="13"/>
        <v>-5.8149333333333324</v>
      </c>
      <c r="J24" s="15">
        <f t="shared" si="14"/>
        <v>-7.813412500000001</v>
      </c>
      <c r="K24" s="19">
        <f t="shared" si="15"/>
        <v>1.3834960833333623E-2</v>
      </c>
      <c r="L24" s="19">
        <f t="shared" ref="L24:L25" si="18">VAR(E24:H24)</f>
        <v>4.4114923958333503E-2</v>
      </c>
      <c r="M24" s="21">
        <f>M22</f>
        <v>5.6136369325980102E-2</v>
      </c>
      <c r="O24" s="23">
        <f>FDIST(SUMSQ(J24-I24)/(M24*((1/3)+(1/4))),1,17)</f>
        <v>3.5451102817800914E-9</v>
      </c>
      <c r="P24" s="18">
        <f t="shared" si="17"/>
        <v>0.25026367929011367</v>
      </c>
      <c r="Q24" s="15">
        <f>FDIST(SUMSQ(I24-I22)/(M23*((1/3)+(1/3))),1,17)</f>
        <v>2.1771591029106901E-2</v>
      </c>
      <c r="R24" s="15">
        <f>POWER(2,I24-I22)</f>
        <v>1.4030826549903095</v>
      </c>
      <c r="S24" s="16">
        <f>FDIST(SUMSQ(J24-J22)/(M23*((1/3)+(1/4))),1,17)</f>
        <v>2.866521562086656E-5</v>
      </c>
      <c r="T24" s="16">
        <f>POWER(2,J24-J22)</f>
        <v>2.0319583535418611</v>
      </c>
      <c r="U24" s="17">
        <f>FDIST(SUMSQ(I24-I23)/(M23*((1/3)+(1/3))),1,17)</f>
        <v>0.55251923288345783</v>
      </c>
      <c r="V24" s="17">
        <f>POWER(2,I24-I23)</f>
        <v>1.0846528202679826</v>
      </c>
      <c r="W24" s="18">
        <f>FDIST(SUMSQ(J24-J23)/(M23*((1/3)+(1/4))),1,17)</f>
        <v>1.0132946787096877E-4</v>
      </c>
      <c r="X24" s="18">
        <f>POWER(2,J24-J23)</f>
        <v>1.8810925525307407</v>
      </c>
    </row>
    <row r="25" spans="1:40" x14ac:dyDescent="0.2">
      <c r="A25" s="3" t="s">
        <v>12</v>
      </c>
      <c r="B25" s="9">
        <v>5.0137</v>
      </c>
      <c r="C25" s="10">
        <v>5.5223499999999994</v>
      </c>
      <c r="D25" s="10">
        <v>5.1943999999999999</v>
      </c>
      <c r="E25" s="12">
        <v>7.6233500000000003</v>
      </c>
      <c r="F25" s="12">
        <v>8.4106499999999969</v>
      </c>
      <c r="G25" s="12">
        <v>7.9210999999999991</v>
      </c>
      <c r="H25" s="12"/>
      <c r="I25" s="20">
        <f t="shared" si="13"/>
        <v>-5.2434833333333328</v>
      </c>
      <c r="J25" s="15">
        <f t="shared" si="14"/>
        <v>-7.985033333333333</v>
      </c>
      <c r="K25" s="19">
        <f t="shared" si="15"/>
        <v>6.6488085833333169E-2</v>
      </c>
      <c r="L25" s="19">
        <f t="shared" si="18"/>
        <v>0.15802592583333197</v>
      </c>
      <c r="M25" s="21">
        <f>M22</f>
        <v>5.6136369325980102E-2</v>
      </c>
      <c r="O25" s="23">
        <f t="shared" ref="O25" si="19">FDIST(SUMSQ(J25-I25)/(M25*((1/3)+(1/3))),1,17)</f>
        <v>7.5996277951930511E-11</v>
      </c>
      <c r="P25" s="18">
        <f t="shared" si="17"/>
        <v>0.14952410631976643</v>
      </c>
      <c r="Q25" s="15">
        <f>FDIST(SUMSQ(I25-I22)/(M23*((1/3)+(1/3))),1,17)</f>
        <v>4.06918973768648E-5</v>
      </c>
      <c r="R25" s="15">
        <f>POWER(2,I25-I22)</f>
        <v>2.0850037811546942</v>
      </c>
      <c r="S25" s="16">
        <f>FDIST(SUMSQ(J25-J22)/(M23*((1/3)+(1/3))),1,17)</f>
        <v>3.9094707509581926E-4</v>
      </c>
      <c r="T25" s="16">
        <f>POWER(2,J25-J22)</f>
        <v>1.8040633500357324</v>
      </c>
      <c r="U25" s="17">
        <f>FDIST(SUMSQ(I25-I23)/(M23*((1/3)+(1/3))),1,17)</f>
        <v>2.4095080667405379E-3</v>
      </c>
      <c r="V25" s="17">
        <f>POWER(2,I25-I23)</f>
        <v>1.6118118369259335</v>
      </c>
      <c r="W25" s="18">
        <f>FDIST(SUMSQ(J25-J23)/(M23*((1/3)+(1/3))),1,17)</f>
        <v>1.3554062138507988E-3</v>
      </c>
      <c r="X25" s="18">
        <f>POWER(2,J25-J23)</f>
        <v>1.6701179559760906</v>
      </c>
      <c r="Y25" s="24">
        <f>FDIST(SUMSQ(I25-I24)/(M23*((1/3)+(1/3))),1,17)</f>
        <v>8.8846685094092701E-3</v>
      </c>
      <c r="Z25" s="24">
        <f>POWER(2,I25-I24)</f>
        <v>1.4860163610026911</v>
      </c>
      <c r="AA25" s="25">
        <f>FDIST(SUMSQ(J25-J24)/(M23*((1/3)+(1/4))),1,17)</f>
        <v>0.35621633276750586</v>
      </c>
      <c r="AB25" s="25">
        <f>POWER(2,J25-J24)</f>
        <v>0.88784464843539246</v>
      </c>
      <c r="AC25" s="33">
        <f>FDIST(SUMSQ((I25-I24)-(I23-I22))/(M23*((1/3)+(1/3)+(1/3)+(1/3))),1,17)</f>
        <v>0.47453247794002196</v>
      </c>
      <c r="AD25" s="29">
        <f>POWER(2,(I25-I24)-(I23-I22))</f>
        <v>1.1487647083322154</v>
      </c>
      <c r="AE25" s="30">
        <f>FDIST(SUMSQ((J25-J24)-(J23-J22))/(M23*((1/3)+(1/4)+(1/3)+(1/3))),1,17)</f>
        <v>0.30043472615408706</v>
      </c>
      <c r="AF25" s="30">
        <f>POWER(2,(J25-J24)-(J23-J22))</f>
        <v>0.821925288510439</v>
      </c>
      <c r="AG25" s="13">
        <f>FDIST(SUMSQ((J23-J22)-(I23-I22))/(M23*((1/3)+(1/3)+(1/3)+(1/3))),1,17)</f>
        <v>0.35513265171818786</v>
      </c>
      <c r="AH25" s="13">
        <f>POWER(2,(J23-J22)-(I23-I22))</f>
        <v>0.83504933106416612</v>
      </c>
      <c r="AI25" s="31">
        <f>FDIST(SUMSQ((J24-J22)-(I24-I22))/(M23*((1/3)+(1/4)+(1/3)+(1/3))),1,17)</f>
        <v>5.9783295761221197E-2</v>
      </c>
      <c r="AJ25" s="31">
        <f>POWER(2,(J24-J22)-(I24-I22))</f>
        <v>1.4482100155075288</v>
      </c>
      <c r="AK25" s="32">
        <f>FDIST(SUMSQ((J25-J22)-(I25-I22))/(M23*((1/3)+(1/3)+(1/3)+(1/3))),1,17)</f>
        <v>0.4558048840500829</v>
      </c>
      <c r="AL25" s="32">
        <f>POWER(2,(J25-J22)-(I25-I22))</f>
        <v>0.86525663231009853</v>
      </c>
      <c r="AM25" s="34">
        <f>FDIST(SUMSQ(((J25-J24)-(J23-J22))-((I25-I24)-(I23-I22)))/(M23*((1/3)+(1/4)+(1/3)+(1/3)+(1/3)+(1/3)+(1/3)+(1/3))),1,17)</f>
        <v>0.22176834008586904</v>
      </c>
      <c r="AN25" s="19">
        <f>POWER(2,((J25-J24)-(J23-J22))-((I25-I24)-(I23-I22)) )</f>
        <v>0.71548619360331478</v>
      </c>
    </row>
    <row r="26" spans="1:40" x14ac:dyDescent="0.2">
      <c r="A26" s="3"/>
      <c r="B26" s="10"/>
      <c r="C26" s="10"/>
      <c r="D26" s="10"/>
      <c r="E26" s="12"/>
      <c r="F26" s="12"/>
      <c r="G26" s="12"/>
      <c r="H26" s="12"/>
    </row>
    <row r="27" spans="1:40" x14ac:dyDescent="0.2">
      <c r="A27" s="7" t="s">
        <v>14</v>
      </c>
      <c r="B27" s="10" t="s">
        <v>1</v>
      </c>
      <c r="C27" s="10" t="s">
        <v>2</v>
      </c>
      <c r="D27" s="10" t="s">
        <v>3</v>
      </c>
      <c r="E27" s="12" t="s">
        <v>4</v>
      </c>
      <c r="F27" s="12" t="s">
        <v>5</v>
      </c>
      <c r="G27" s="12" t="s">
        <v>6</v>
      </c>
      <c r="H27" s="12" t="s">
        <v>7</v>
      </c>
    </row>
    <row r="28" spans="1:40" x14ac:dyDescent="0.2">
      <c r="A28" s="3" t="s">
        <v>8</v>
      </c>
      <c r="B28" s="10">
        <v>13.680187499278844</v>
      </c>
      <c r="C28" s="10">
        <v>13.452287499278844</v>
      </c>
      <c r="D28" s="10">
        <v>14.505137499278844</v>
      </c>
      <c r="E28" s="12">
        <v>14.208737499278843</v>
      </c>
      <c r="F28" s="12">
        <v>12.592837499278843</v>
      </c>
      <c r="G28" s="12">
        <v>13.672037499278844</v>
      </c>
      <c r="H28" s="12"/>
      <c r="I28" s="20">
        <f>-AVERAGE(B28:D28)</f>
        <v>-13.879204165945511</v>
      </c>
      <c r="J28" s="15">
        <f>-AVERAGE(E28:H28)</f>
        <v>-13.49120416594551</v>
      </c>
      <c r="K28" s="19">
        <f>VAR(B28:D28)</f>
        <v>0.30682900583333295</v>
      </c>
      <c r="L28" s="19">
        <f>VAR(E28:H28)</f>
        <v>0.67730872333333336</v>
      </c>
      <c r="M28" s="21">
        <f>((2*SUM(K28:K31,L28:L29,L31))+(3*L30))/17</f>
        <v>0.52818742803921559</v>
      </c>
      <c r="O28" s="23">
        <f>FDIST(SUMSQ(J28-I28)/(M28*((1/3)+(1/3))),1,17)</f>
        <v>0.52195066411804314</v>
      </c>
      <c r="P28" s="18">
        <f>POWER(2,(J28-I28))</f>
        <v>1.3085780714550117</v>
      </c>
    </row>
    <row r="29" spans="1:40" x14ac:dyDescent="0.2">
      <c r="A29" s="3" t="s">
        <v>9</v>
      </c>
      <c r="B29" s="10">
        <v>14.953037499278844</v>
      </c>
      <c r="C29" s="10">
        <v>12.935137499278843</v>
      </c>
      <c r="D29" s="10">
        <v>15.166837499278843</v>
      </c>
      <c r="E29" s="12">
        <v>14.850487499278843</v>
      </c>
      <c r="F29" s="12">
        <v>14.785487499278844</v>
      </c>
      <c r="G29" s="12">
        <v>13.241737499278845</v>
      </c>
      <c r="H29" s="12"/>
      <c r="I29" s="20">
        <f t="shared" ref="I29:I31" si="20">-AVERAGE(B29:D29)</f>
        <v>-14.351670832612177</v>
      </c>
      <c r="J29" s="15">
        <f t="shared" ref="J29:J31" si="21">-AVERAGE(E29:H29)</f>
        <v>-14.292570832612176</v>
      </c>
      <c r="K29" s="19">
        <f t="shared" ref="K29:K31" si="22">VAR(B29:D29)</f>
        <v>1.516352623333334</v>
      </c>
      <c r="L29" s="19">
        <f>VAR(E29:H29)</f>
        <v>0.8292442708333323</v>
      </c>
      <c r="M29" s="21">
        <f>M28</f>
        <v>0.52818742803921559</v>
      </c>
      <c r="O29" s="23">
        <f t="shared" ref="O29" si="23">FDIST(SUMSQ(J29-I29)/(M29*((1/3)+(1/3))),1,17)</f>
        <v>0.92183063586967284</v>
      </c>
      <c r="P29" s="18">
        <f t="shared" ref="P29:P31" si="24">POWER(2,(J29-I29))</f>
        <v>1.0418156396628919</v>
      </c>
      <c r="Q29" s="15">
        <f>FDIST(SUMSQ(I29-I28)/(M29*((1/3)+(1/3))),1,17)</f>
        <v>0.43689320937324239</v>
      </c>
      <c r="R29" s="15">
        <f>POWER(2,I29-I28)</f>
        <v>0.72073126402659315</v>
      </c>
      <c r="S29" s="16">
        <f>FDIST(SUMSQ(J29-J28)/(M29*((1/3)+(1/3))),1,17)</f>
        <v>0.19457226199659688</v>
      </c>
      <c r="T29" s="16">
        <f>POWER(2,J29-J28)</f>
        <v>0.57380535348725237</v>
      </c>
    </row>
    <row r="30" spans="1:40" x14ac:dyDescent="0.2">
      <c r="A30" s="3" t="s">
        <v>11</v>
      </c>
      <c r="B30" s="10">
        <v>12.5869</v>
      </c>
      <c r="C30" s="10">
        <v>12.864650000000001</v>
      </c>
      <c r="D30" s="10">
        <v>13.985350000000004</v>
      </c>
      <c r="E30" s="12">
        <v>14.42015</v>
      </c>
      <c r="F30" s="12">
        <v>15.444499999999998</v>
      </c>
      <c r="G30" s="12">
        <v>14.332600000000003</v>
      </c>
      <c r="H30" s="12">
        <v>14.389150000000001</v>
      </c>
      <c r="I30" s="20">
        <f t="shared" si="20"/>
        <v>-13.145633333333336</v>
      </c>
      <c r="J30" s="15">
        <f t="shared" si="21"/>
        <v>-14.646599999999999</v>
      </c>
      <c r="K30" s="19">
        <f t="shared" si="22"/>
        <v>0.5481293258333364</v>
      </c>
      <c r="L30" s="19">
        <f t="shared" ref="L30:L31" si="25">VAR(E30:H30)</f>
        <v>0.28426683833333155</v>
      </c>
      <c r="M30" s="21">
        <f>M28</f>
        <v>0.52818742803921559</v>
      </c>
      <c r="O30" s="23">
        <f>FDIST(SUMSQ(J30-I30)/(M30*((1/3)+(1/4))),1,17)</f>
        <v>1.5046502400766382E-2</v>
      </c>
      <c r="P30" s="18">
        <f t="shared" si="24"/>
        <v>0.35331657422261958</v>
      </c>
      <c r="Q30" s="15">
        <f>FDIST(SUMSQ(I30-I28)/(M29*((1/3)+(1/3))),1,17)</f>
        <v>0.23318784702334494</v>
      </c>
      <c r="R30" s="15">
        <f>POWER(2,I30-I28)</f>
        <v>1.6627494948296024</v>
      </c>
      <c r="S30" s="16">
        <f>FDIST(SUMSQ(J30-J28)/(M29*((1/3)+(1/4))),1,17)</f>
        <v>5.2813783795255344E-2</v>
      </c>
      <c r="T30" s="16">
        <f>POWER(2,J30-J28)</f>
        <v>0.44894299248830388</v>
      </c>
      <c r="U30" s="17">
        <f>FDIST(SUMSQ(I30-I29)/(M29*((1/3)+(1/3))),1,17)</f>
        <v>5.8037593224569292E-2</v>
      </c>
      <c r="V30" s="17">
        <f>POWER(2,I30-I29)</f>
        <v>2.307031174893297</v>
      </c>
      <c r="W30" s="18">
        <f>FDIST(SUMSQ(J30-J29)/(M29*((1/3)+(1/4))),1,17)</f>
        <v>0.53209949726416483</v>
      </c>
      <c r="X30" s="18">
        <f>POWER(2,J30-J29)</f>
        <v>0.78239596364845965</v>
      </c>
    </row>
    <row r="31" spans="1:40" x14ac:dyDescent="0.2">
      <c r="A31" s="3" t="s">
        <v>12</v>
      </c>
      <c r="B31" s="10">
        <v>11.699187499278844</v>
      </c>
      <c r="C31" s="10">
        <v>11.708837499278843</v>
      </c>
      <c r="D31" s="10">
        <v>11.188437499278844</v>
      </c>
      <c r="E31" s="12">
        <v>14.379337499278844</v>
      </c>
      <c r="F31" s="12">
        <v>13.946987499278844</v>
      </c>
      <c r="G31" s="12">
        <v>13.775987499278845</v>
      </c>
      <c r="H31" s="12"/>
      <c r="I31" s="20">
        <f t="shared" si="20"/>
        <v>-11.532154165945508</v>
      </c>
      <c r="J31" s="15">
        <f t="shared" si="21"/>
        <v>-14.034104165945513</v>
      </c>
      <c r="K31" s="19">
        <f t="shared" si="22"/>
        <v>8.8629140833333064E-2</v>
      </c>
      <c r="L31" s="19">
        <f t="shared" si="25"/>
        <v>9.6699790833333021E-2</v>
      </c>
      <c r="M31" s="21">
        <f>M28</f>
        <v>0.52818742803921559</v>
      </c>
      <c r="O31" s="23">
        <f t="shared" ref="O31" si="26">FDIST(SUMSQ(J31-I31)/(M31*((1/3)+(1/3))),1,17)</f>
        <v>5.8084742535996318E-4</v>
      </c>
      <c r="P31" s="18">
        <f t="shared" si="24"/>
        <v>0.17653791878010555</v>
      </c>
      <c r="Q31" s="15">
        <f>FDIST(SUMSQ(I31-I28)/(M29*((1/3)+(1/3))),1,17)</f>
        <v>1.0216416284495439E-3</v>
      </c>
      <c r="R31" s="15">
        <f>POWER(2,I31-I28)</f>
        <v>5.0878283546127205</v>
      </c>
      <c r="S31" s="16">
        <f>FDIST(SUMSQ(J31-J28)/(M29*((1/3)+(1/3))),1,17)</f>
        <v>0.37304177507457725</v>
      </c>
      <c r="T31" s="16">
        <f>POWER(2,J31-J28)</f>
        <v>0.6863897908934341</v>
      </c>
      <c r="U31" s="17">
        <f>FDIST(SUMSQ(I31-I29)/(M29*((1/3)+(1/3))),1,17)</f>
        <v>1.8490222707299352E-4</v>
      </c>
      <c r="V31" s="17">
        <f>POWER(2,I31-I29)</f>
        <v>7.0592585732828601</v>
      </c>
      <c r="W31" s="18">
        <f>FDIST(SUMSQ(J31-J29)/(M29*((1/3)+(1/3))),1,17)</f>
        <v>0.66863006297971572</v>
      </c>
      <c r="X31" s="18">
        <f>POWER(2,J31-J29)</f>
        <v>1.1962066695996465</v>
      </c>
      <c r="Y31" s="24">
        <f>FDIST(SUMSQ(I31-I30)/(M29*((1/3)+(1/3))),1,17)</f>
        <v>1.4583378586925291E-2</v>
      </c>
      <c r="Z31" s="24">
        <f>POWER(2,I31-I30)</f>
        <v>3.0598886786215016</v>
      </c>
      <c r="AA31" s="25">
        <f>FDIST(SUMSQ(J31-J30)/(M29*((1/3)+(1/4))),1,17)</f>
        <v>0.28520938791167499</v>
      </c>
      <c r="AB31" s="25">
        <f>POWER(2,J31-J30)</f>
        <v>1.5289018926190643</v>
      </c>
      <c r="AC31" s="33">
        <f>FDIST(SUMSQ((I31-I30)-(I29-I28))/(M29*((1/3)+(1/3)+(1/3)+(1/3))),1,17)</f>
        <v>2.363131459299395E-2</v>
      </c>
      <c r="AD31" s="29">
        <f>POWER(2,(I31-I30)-(I29-I28))</f>
        <v>4.2455334343711764</v>
      </c>
      <c r="AE31" s="30">
        <f>FDIST(SUMSQ((J31-J30)-(J29-J28))/(M29*((1/3)+(1/4)+(1/3)+(1/3))),1,17)</f>
        <v>9.9922836508151855E-2</v>
      </c>
      <c r="AF31" s="30">
        <f>POWER(2,(J31-J30)-(J29-J28))</f>
        <v>2.6644956923585594</v>
      </c>
      <c r="AG31" s="13">
        <f>FDIST(SUMSQ((J29-J28)-(I29-I28))/(M29*((1/3)+(1/3)+(1/3)+(1/3))),1,17)</f>
        <v>0.69998490807433678</v>
      </c>
      <c r="AH31" s="13">
        <f>POWER(2,(J29-J28)-(I29-I28))</f>
        <v>0.79614328131335277</v>
      </c>
      <c r="AI31" s="31">
        <f>FDIST(SUMSQ((J30-J28)-(I30-I28))/(M29*((1/3)+(1/4)+(1/3)+(1/3))),1,17)</f>
        <v>3.2726957375061282E-2</v>
      </c>
      <c r="AJ31" s="31">
        <f>POWER(2,(J30-J28)-(I30-I28))</f>
        <v>0.27000037821951717</v>
      </c>
      <c r="AK31" s="32">
        <f>FDIST(SUMSQ((J31-J28)-(I31-I28))/(M29*((1/3)+(1/3)+(1/3)+(1/3))),1,17)</f>
        <v>3.1000380459464097E-3</v>
      </c>
      <c r="AL31" s="32">
        <f>POWER(2,(J31-J28)-(I31-I28))</f>
        <v>0.13490820504413051</v>
      </c>
      <c r="AM31" s="34">
        <f>FDIST(SUMSQ(((J31-J30)-(J29-J28))-((I31-I30)-(I29-I28)))/(M29*((1/3)+(1/4)+(1/3)+(1/3)+(1/3)+(1/3)+(1/3)+(1/3))),1,17)</f>
        <v>0.57258615841081362</v>
      </c>
      <c r="AN31" s="19">
        <f>POWER(2,((J31-J30)-(J29-J28))-((I31-I30)-(I29-I28)) )</f>
        <v>0.62759974301161259</v>
      </c>
    </row>
    <row r="32" spans="1:40" x14ac:dyDescent="0.2">
      <c r="A32" s="3"/>
      <c r="B32" s="10"/>
      <c r="C32" s="10"/>
      <c r="D32" s="10"/>
      <c r="E32" s="12"/>
      <c r="F32" s="12"/>
      <c r="G32" s="12"/>
      <c r="H32" s="12"/>
    </row>
    <row r="33" spans="1:40" x14ac:dyDescent="0.2">
      <c r="A33" s="7" t="s">
        <v>15</v>
      </c>
      <c r="B33" s="10" t="s">
        <v>1</v>
      </c>
      <c r="C33" s="10" t="s">
        <v>2</v>
      </c>
      <c r="D33" s="10" t="s">
        <v>3</v>
      </c>
      <c r="E33" s="12" t="s">
        <v>4</v>
      </c>
      <c r="F33" s="12" t="s">
        <v>5</v>
      </c>
      <c r="G33" s="12" t="s">
        <v>6</v>
      </c>
      <c r="H33" s="12" t="s">
        <v>7</v>
      </c>
    </row>
    <row r="34" spans="1:40" x14ac:dyDescent="0.2">
      <c r="A34" s="3" t="s">
        <v>8</v>
      </c>
      <c r="B34" s="10">
        <v>16.634499999999999</v>
      </c>
      <c r="C34" s="10">
        <v>17.787700000000001</v>
      </c>
      <c r="D34" s="10">
        <v>16.688099999999999</v>
      </c>
      <c r="E34" s="12">
        <v>16.273699999999998</v>
      </c>
      <c r="F34" s="12">
        <v>15.532250000000001</v>
      </c>
      <c r="G34" s="12">
        <v>16.308199999999999</v>
      </c>
      <c r="H34" s="12"/>
      <c r="I34" s="20">
        <f>-AVERAGE(B34:D34)</f>
        <v>-17.036766666666669</v>
      </c>
      <c r="J34" s="15">
        <f>-AVERAGE(E34:H34)</f>
        <v>-16.038049999999998</v>
      </c>
      <c r="K34" s="19">
        <f>VAR(B34:D34)</f>
        <v>0.42364389333333491</v>
      </c>
      <c r="L34" s="19">
        <f>VAR(E34:H34)</f>
        <v>0.19217279249999875</v>
      </c>
      <c r="M34" s="21">
        <f>((2*SUM(K34:K37,L34:L35,L37))+(3*L36))/17</f>
        <v>0.15352264491421569</v>
      </c>
      <c r="O34" s="23">
        <f>FDIST(SUMSQ(J34-I34)/(M34*((1/3)+(1/3))),1,17)</f>
        <v>6.2078631400441014E-3</v>
      </c>
      <c r="P34" s="18">
        <f>POWER(2,(J34-I34))</f>
        <v>1.9982217132814173</v>
      </c>
    </row>
    <row r="35" spans="1:40" x14ac:dyDescent="0.2">
      <c r="A35" s="3" t="s">
        <v>9</v>
      </c>
      <c r="B35" s="10">
        <v>10.0825</v>
      </c>
      <c r="C35" s="10">
        <v>9.7683999999999997</v>
      </c>
      <c r="D35" s="10">
        <v>10.190500000000002</v>
      </c>
      <c r="E35" s="12">
        <v>9.3735999999999997</v>
      </c>
      <c r="F35" s="12">
        <v>9.7356499999999979</v>
      </c>
      <c r="G35" s="12">
        <v>9.6918499999999987</v>
      </c>
      <c r="H35" s="12"/>
      <c r="I35" s="20">
        <f t="shared" ref="I35:I37" si="27">-AVERAGE(B35:D35)</f>
        <v>-10.013800000000002</v>
      </c>
      <c r="J35" s="15">
        <f t="shared" ref="J35:J37" si="28">-AVERAGE(E35:H35)</f>
        <v>-9.6003666666666643</v>
      </c>
      <c r="K35" s="19">
        <f t="shared" ref="K35:K37" si="29">VAR(B35:D35)</f>
        <v>4.8081870000000373E-2</v>
      </c>
      <c r="L35" s="19">
        <f>VAR(E35:H35)</f>
        <v>3.9046950833333004E-2</v>
      </c>
      <c r="M35" s="21">
        <f>M34</f>
        <v>0.15352264491421569</v>
      </c>
      <c r="O35" s="23">
        <f t="shared" ref="O35" si="30">FDIST(SUMSQ(J35-I35)/(M35*((1/3)+(1/3))),1,17)</f>
        <v>0.2135426156695551</v>
      </c>
      <c r="P35" s="18">
        <f t="shared" ref="P35:P37" si="31">POWER(2,(J35-I35))</f>
        <v>1.331851593140204</v>
      </c>
      <c r="Q35" s="15">
        <f>FDIST(SUMSQ(I35-I34)/(M35*((1/3)+(1/3))),1,17)</f>
        <v>6.4973062861828435E-14</v>
      </c>
      <c r="R35" s="15">
        <f>POWER(2,I35-I34)</f>
        <v>130.05397338364745</v>
      </c>
      <c r="S35" s="16">
        <f>FDIST(SUMSQ(J35-J34)/(M35*((1/3)+(1/3))),1,17)</f>
        <v>2.7076711012347018E-13</v>
      </c>
      <c r="T35" s="16">
        <f>POWER(2,J35-J34)</f>
        <v>86.683369765199956</v>
      </c>
    </row>
    <row r="36" spans="1:40" x14ac:dyDescent="0.2">
      <c r="A36" s="3" t="s">
        <v>11</v>
      </c>
      <c r="B36" s="10">
        <v>15.912800000000001</v>
      </c>
      <c r="C36" s="10">
        <v>16.055600000000002</v>
      </c>
      <c r="D36" s="10">
        <v>16.230399999999999</v>
      </c>
      <c r="E36" s="12">
        <v>15.108250000000002</v>
      </c>
      <c r="F36" s="12">
        <v>15.011050000000001</v>
      </c>
      <c r="G36" s="12">
        <v>13.989250000000002</v>
      </c>
      <c r="H36" s="12">
        <v>14.624199999999998</v>
      </c>
      <c r="I36" s="20">
        <f t="shared" si="27"/>
        <v>-16.066266666666667</v>
      </c>
      <c r="J36" s="15">
        <f t="shared" si="28"/>
        <v>-14.683187500000003</v>
      </c>
      <c r="K36" s="19">
        <f t="shared" si="29"/>
        <v>2.5302773333333119E-2</v>
      </c>
      <c r="L36" s="19">
        <f t="shared" ref="L36:L37" si="32">VAR(E36:H36)</f>
        <v>0.25773357562499982</v>
      </c>
      <c r="M36" s="21">
        <f>M34</f>
        <v>0.15352264491421569</v>
      </c>
      <c r="O36" s="23">
        <f>FDIST(SUMSQ(J36-I36)/(M36*((1/3)+(1/4))),1,17)</f>
        <v>2.4353699707656135E-4</v>
      </c>
      <c r="P36" s="18">
        <f t="shared" si="31"/>
        <v>2.6082445917998989</v>
      </c>
      <c r="Q36" s="15">
        <f>FDIST(SUMSQ(I36-I34)/(M35*((1/3)+(1/3))),1,17)</f>
        <v>7.4977670455372014E-3</v>
      </c>
      <c r="R36" s="15">
        <f>POWER(2,I36-I34)</f>
        <v>1.9595195952466611</v>
      </c>
      <c r="S36" s="16">
        <f>FDIST(SUMSQ(J36-J34)/(M35*((1/3)+(1/4))),1,17)</f>
        <v>2.9777788575925136E-4</v>
      </c>
      <c r="T36" s="16">
        <f>POWER(2,J36-J34)</f>
        <v>2.5577273797285787</v>
      </c>
      <c r="U36" s="17">
        <f>FDIST(SUMSQ(I36-I35)/(M35*((1/3)+(1/3))),1,17)</f>
        <v>7.4077426277748216E-13</v>
      </c>
      <c r="V36" s="17">
        <f>POWER(2,I36-I35)</f>
        <v>1.5066972152140678E-2</v>
      </c>
      <c r="W36" s="18">
        <f>FDIST(SUMSQ(J36-J35)/(M35*((1/3)+(1/4))),1,17)</f>
        <v>4.2447583589785359E-12</v>
      </c>
      <c r="X36" s="18">
        <f>POWER(2,J36-J35)</f>
        <v>2.9506552256294578E-2</v>
      </c>
    </row>
    <row r="37" spans="1:40" x14ac:dyDescent="0.2">
      <c r="A37" s="3" t="s">
        <v>12</v>
      </c>
      <c r="B37" s="10">
        <v>10.49175</v>
      </c>
      <c r="C37" s="10">
        <v>10.164900000000003</v>
      </c>
      <c r="D37" s="10">
        <v>10.55025</v>
      </c>
      <c r="E37" s="12">
        <v>12.03265</v>
      </c>
      <c r="F37" s="12">
        <v>11.785699999999999</v>
      </c>
      <c r="G37" s="12">
        <v>12.537800000000001</v>
      </c>
      <c r="H37" s="12"/>
      <c r="I37" s="20">
        <f t="shared" si="27"/>
        <v>-10.402300000000002</v>
      </c>
      <c r="J37" s="15">
        <f t="shared" si="28"/>
        <v>-12.118716666666666</v>
      </c>
      <c r="K37" s="19">
        <f t="shared" si="29"/>
        <v>4.3124632499999295E-2</v>
      </c>
      <c r="L37" s="19">
        <f t="shared" si="32"/>
        <v>0.14696920583333412</v>
      </c>
      <c r="M37" s="21">
        <f>M34</f>
        <v>0.15352264491421569</v>
      </c>
      <c r="O37" s="23">
        <f t="shared" ref="O37" si="33">FDIST(SUMSQ(J37-I37)/(M37*((1/3)+(1/3))),1,17)</f>
        <v>5.1418690275096293E-5</v>
      </c>
      <c r="P37" s="18">
        <f t="shared" si="31"/>
        <v>0.30430360564562214</v>
      </c>
      <c r="Q37" s="15">
        <f>FDIST(SUMSQ(I37-I34)/(M35*((1/3)+(1/3))),1,17)</f>
        <v>1.6540294410894617E-13</v>
      </c>
      <c r="R37" s="15">
        <f>POWER(2,I37-I34)</f>
        <v>99.351281178283216</v>
      </c>
      <c r="S37" s="16">
        <f>FDIST(SUMSQ(J37-J34)/(M35*((1/3)+(1/3))),1,17)</f>
        <v>7.3262016605524859E-10</v>
      </c>
      <c r="T37" s="16">
        <f>POWER(2,J37-J34)</f>
        <v>15.129929220124433</v>
      </c>
      <c r="U37" s="17">
        <f>FDIST(SUMSQ(I37-I35)/(M35*((1/3)+(1/3))),1,17)</f>
        <v>0.24120720409759216</v>
      </c>
      <c r="V37" s="17">
        <f>POWER(2,I37-I35)</f>
        <v>0.76392345880279999</v>
      </c>
      <c r="W37" s="18">
        <f>FDIST(SUMSQ(J37-J35)/(M35*((1/3)+(1/3))),1,17)</f>
        <v>4.5445010114384959E-7</v>
      </c>
      <c r="X37" s="18">
        <f>POWER(2,J37-J35)</f>
        <v>0.17454246715496879</v>
      </c>
      <c r="Y37" s="24">
        <f>FDIST(SUMSQ(I37-I36)/(M35*((1/3)+(1/3))),1,17)</f>
        <v>2.1729595214065596E-12</v>
      </c>
      <c r="Z37" s="24">
        <f>POWER(2,I37-I36)</f>
        <v>50.701856424036961</v>
      </c>
      <c r="AA37" s="25">
        <f>FDIST(SUMSQ(J37-J36)/(M35*((1/3)+(1/4))),1,17)</f>
        <v>1.4136015260932473E-7</v>
      </c>
      <c r="AB37" s="25">
        <f>POWER(2,J37-J36)</f>
        <v>5.9153799345612788</v>
      </c>
      <c r="AC37" s="33">
        <f>FDIST(SUMSQ((I37-I36)-(I35-I34))/(M35*((1/3)+(1/3)+(1/3)+(1/3))),1,17)</f>
        <v>7.9905398060034424E-3</v>
      </c>
      <c r="AD37" s="29">
        <f>POWER(2,(I37-I36)-(I35-I34))</f>
        <v>0.38985242130566122</v>
      </c>
      <c r="AE37" s="30">
        <f>FDIST(SUMSQ((J37-J36)-(J35-J34))/(M35*((1/3)+(1/4)+(1/3)+(1/3))),1,17)</f>
        <v>9.1124602812409565E-8</v>
      </c>
      <c r="AF37" s="30">
        <f>POWER(2,(J37-J36)-(J35-J34))</f>
        <v>6.8241231860094065E-2</v>
      </c>
      <c r="AG37" s="13">
        <f>FDIST(SUMSQ((J35-J34)-(I35-I34))/(M35*((1/3)+(1/3)+(1/3)+(1/3))),1,17)</f>
        <v>0.21309413269370747</v>
      </c>
      <c r="AH37" s="13">
        <f>POWER(2,(J35-J34)-(I35-I34))</f>
        <v>0.66651842700331732</v>
      </c>
      <c r="AI37" s="31">
        <f>FDIST(SUMSQ((J36-J34)-(I36-I34))/(M35*((1/3)+(1/4)+(1/3)+(1/3))),1,17)</f>
        <v>0.39249829266819714</v>
      </c>
      <c r="AJ37" s="31">
        <f>POWER(2,(J36-J34)-(I36-I34))</f>
        <v>1.3052828795042573</v>
      </c>
      <c r="AK37" s="32">
        <f>FDIST(SUMSQ((J37-J34)-(I37-I34))/(M35*((1/3)+(1/3)+(1/3)+(1/3))),1,17)</f>
        <v>1.4306759236001934E-5</v>
      </c>
      <c r="AL37" s="32">
        <f>POWER(2,(J37-J34)-(I37-I34))</f>
        <v>0.15228720798249371</v>
      </c>
      <c r="AM37" s="34">
        <f>FDIST(SUMSQ(((J37-J36)-(J35-J34))-((I37-I36)-(I35-I34)))/(M35*((1/3)+(1/4)+(1/3)+(1/3)+(1/3)+(1/3)+(1/3)+(1/3))),1,17)</f>
        <v>9.4276120744531339E-4</v>
      </c>
      <c r="AN37" s="19">
        <f>POWER(2,((J37-J36)-(J35-J34))-((I37-I36)-(I35-I34)) )</f>
        <v>0.17504375535631206</v>
      </c>
    </row>
    <row r="38" spans="1:40" x14ac:dyDescent="0.2">
      <c r="A38" s="3"/>
      <c r="B38" s="10"/>
      <c r="C38" s="10"/>
      <c r="D38" s="10"/>
      <c r="E38" s="12"/>
      <c r="F38" s="12"/>
      <c r="G38" s="12"/>
      <c r="H38" s="12"/>
    </row>
    <row r="39" spans="1:40" x14ac:dyDescent="0.2">
      <c r="A39" s="7" t="s">
        <v>16</v>
      </c>
      <c r="B39" s="10" t="s">
        <v>1</v>
      </c>
      <c r="C39" s="10" t="s">
        <v>2</v>
      </c>
      <c r="D39" s="10" t="s">
        <v>3</v>
      </c>
      <c r="E39" s="12" t="s">
        <v>4</v>
      </c>
      <c r="F39" s="12" t="s">
        <v>5</v>
      </c>
      <c r="G39" s="12" t="s">
        <v>6</v>
      </c>
      <c r="H39" s="12" t="s">
        <v>7</v>
      </c>
    </row>
    <row r="40" spans="1:40" x14ac:dyDescent="0.2">
      <c r="A40" s="3" t="s">
        <v>8</v>
      </c>
      <c r="B40" s="10">
        <v>16.071149999999999</v>
      </c>
      <c r="C40" s="10">
        <v>16.538550000000001</v>
      </c>
      <c r="D40" s="10">
        <v>15.415100000000001</v>
      </c>
      <c r="E40" s="12">
        <v>15.493599999999999</v>
      </c>
      <c r="F40" s="12">
        <v>13.51455</v>
      </c>
      <c r="G40" s="12">
        <v>14.714500000000003</v>
      </c>
      <c r="H40" s="12"/>
      <c r="I40" s="20">
        <f>-AVERAGE(B40:D40)</f>
        <v>-16.008266666666668</v>
      </c>
      <c r="J40" s="15">
        <f>-AVERAGE(E40:H40)</f>
        <v>-14.574216666666667</v>
      </c>
      <c r="K40" s="19">
        <f>VAR(B40:D40)</f>
        <v>0.31850071083333331</v>
      </c>
      <c r="L40" s="19">
        <f>VAR(E40:H40)</f>
        <v>0.99391928583333289</v>
      </c>
      <c r="M40" s="21">
        <f>((2*SUM(K40:K43,L40:L41,L43))+(3*L42))/17</f>
        <v>0.45364554044117655</v>
      </c>
      <c r="O40" s="23">
        <f>FDIST(SUMSQ(J40-I40)/(M40*((1/3)+(1/3))),1,17)</f>
        <v>1.8386193517775106E-2</v>
      </c>
      <c r="P40" s="18">
        <f>POWER(2,(J40-I40))</f>
        <v>2.7020418130817649</v>
      </c>
    </row>
    <row r="41" spans="1:40" x14ac:dyDescent="0.2">
      <c r="A41" s="3" t="s">
        <v>9</v>
      </c>
      <c r="B41" s="10">
        <v>13.588850000000001</v>
      </c>
      <c r="C41" s="10">
        <v>14.167200000000001</v>
      </c>
      <c r="D41" s="10">
        <v>13.803599999999998</v>
      </c>
      <c r="E41" s="12">
        <v>14.736900000000002</v>
      </c>
      <c r="F41" s="12">
        <v>14.111699999999997</v>
      </c>
      <c r="G41" s="12">
        <v>14.577949999999998</v>
      </c>
      <c r="H41" s="12"/>
      <c r="I41" s="20">
        <f t="shared" ref="I41:I43" si="34">-AVERAGE(B41:D41)</f>
        <v>-13.853216666666667</v>
      </c>
      <c r="J41" s="15">
        <f t="shared" ref="J41:J43" si="35">-AVERAGE(E41:H41)</f>
        <v>-14.475516666666664</v>
      </c>
      <c r="K41" s="19">
        <f t="shared" ref="K41:K43" si="36">VAR(B41:D41)</f>
        <v>8.5468540833333606E-2</v>
      </c>
      <c r="L41" s="19">
        <f>VAR(E41:H41)</f>
        <v>0.10558820083333466</v>
      </c>
      <c r="M41" s="21">
        <f>M40</f>
        <v>0.45364554044117655</v>
      </c>
      <c r="O41" s="23">
        <f t="shared" ref="O41" si="37">FDIST(SUMSQ(J41-I41)/(M41*((1/3)+(1/3))),1,17)</f>
        <v>0.27351962956226761</v>
      </c>
      <c r="P41" s="18">
        <f t="shared" ref="P41:P43" si="38">POWER(2,(J41-I41))</f>
        <v>0.64963442949944006</v>
      </c>
      <c r="Q41" s="15">
        <f>FDIST(SUMSQ(I41-I40)/(M41*((1/3)+(1/3))),1,17)</f>
        <v>1.1058551386635993E-3</v>
      </c>
      <c r="R41" s="15">
        <f>POWER(2,I41-I40)</f>
        <v>4.4538408286006037</v>
      </c>
      <c r="S41" s="16">
        <f>FDIST(SUMSQ(J41-J40)/(M41*((1/3)+(1/3))),1,17)</f>
        <v>0.85968638270848108</v>
      </c>
      <c r="T41" s="16">
        <f>POWER(2,J41-J40)</f>
        <v>1.0708081317473348</v>
      </c>
    </row>
    <row r="42" spans="1:40" x14ac:dyDescent="0.2">
      <c r="A42" s="3" t="s">
        <v>11</v>
      </c>
      <c r="B42" s="10">
        <v>15.672900000000002</v>
      </c>
      <c r="C42" s="10">
        <v>14.999500000000001</v>
      </c>
      <c r="D42" s="10">
        <v>16.534350000000003</v>
      </c>
      <c r="E42" s="12">
        <v>14.738700000000001</v>
      </c>
      <c r="F42" s="12">
        <v>15.301549999999999</v>
      </c>
      <c r="G42" s="12">
        <v>14.378450000000001</v>
      </c>
      <c r="H42" s="12">
        <v>15.537399999999998</v>
      </c>
      <c r="I42" s="20">
        <f t="shared" si="34"/>
        <v>-15.735583333333336</v>
      </c>
      <c r="J42" s="15">
        <f t="shared" si="35"/>
        <v>-14.989025</v>
      </c>
      <c r="K42" s="19">
        <f t="shared" si="36"/>
        <v>0.59188803083333519</v>
      </c>
      <c r="L42" s="19">
        <f t="shared" ref="L42:L43" si="39">VAR(E42:H42)</f>
        <v>0.27795048416666512</v>
      </c>
      <c r="M42" s="21">
        <f>M40</f>
        <v>0.45364554044117655</v>
      </c>
      <c r="O42" s="23">
        <f>FDIST(SUMSQ(J42-I42)/(M42*((1/3)+(1/4))),1,17)</f>
        <v>0.16490956066625825</v>
      </c>
      <c r="P42" s="18">
        <f t="shared" si="38"/>
        <v>1.677785558303819</v>
      </c>
      <c r="Q42" s="15">
        <f>FDIST(SUMSQ(I42-I40)/(M41*((1/3)+(1/3))),1,17)</f>
        <v>0.62635295134529168</v>
      </c>
      <c r="R42" s="15">
        <f>POWER(2,I42-I40)</f>
        <v>1.2080526508284235</v>
      </c>
      <c r="S42" s="16">
        <f>FDIST(SUMSQ(J42-J40)/(M41*((1/3)+(1/4))),1,17)</f>
        <v>0.43116996421811449</v>
      </c>
      <c r="T42" s="16">
        <f>POWER(2,J42-J40)</f>
        <v>0.75011914375924638</v>
      </c>
      <c r="U42" s="17">
        <f>FDIST(SUMSQ(I42-I41)/(M41*((1/3)+(1/3))),1,17)</f>
        <v>3.2431139553645697E-3</v>
      </c>
      <c r="V42" s="17">
        <f>POWER(2,I42-I41)</f>
        <v>0.27123839789487797</v>
      </c>
      <c r="W42" s="18">
        <f>FDIST(SUMSQ(J42-J41)/(M41*((1/3)+(1/4))),1,17)</f>
        <v>0.3321653170561456</v>
      </c>
      <c r="X42" s="18">
        <f>POWER(2,J42-J41)</f>
        <v>0.70051685406535802</v>
      </c>
    </row>
    <row r="43" spans="1:40" x14ac:dyDescent="0.2">
      <c r="A43" s="3" t="s">
        <v>12</v>
      </c>
      <c r="B43" s="10">
        <v>10.746700000000001</v>
      </c>
      <c r="C43" s="10">
        <v>12.872949999999999</v>
      </c>
      <c r="D43" s="10">
        <v>11.471699999999997</v>
      </c>
      <c r="E43" s="12">
        <v>13.729949999999999</v>
      </c>
      <c r="F43" s="12">
        <v>12.941499999999998</v>
      </c>
      <c r="G43" s="12">
        <v>13.091150000000003</v>
      </c>
      <c r="H43" s="12"/>
      <c r="I43" s="20">
        <f t="shared" si="34"/>
        <v>-11.697116666666666</v>
      </c>
      <c r="J43" s="15">
        <f t="shared" si="35"/>
        <v>-13.254199999999999</v>
      </c>
      <c r="K43" s="19">
        <f t="shared" si="36"/>
        <v>1.1683442708333329</v>
      </c>
      <c r="L43" s="19">
        <f t="shared" si="39"/>
        <v>0.17535232749999971</v>
      </c>
      <c r="M43" s="21">
        <f>M40</f>
        <v>0.45364554044117655</v>
      </c>
      <c r="O43" s="23">
        <f t="shared" ref="O43" si="40">FDIST(SUMSQ(J43-I43)/(M43*((1/3)+(1/3))),1,17)</f>
        <v>1.1517985143752607E-2</v>
      </c>
      <c r="P43" s="18">
        <f t="shared" si="38"/>
        <v>0.33983743013003165</v>
      </c>
      <c r="Q43" s="15">
        <f>FDIST(SUMSQ(I43-I40)/(M41*((1/3)+(1/3))),1,17)</f>
        <v>4.8056258375921184E-7</v>
      </c>
      <c r="R43" s="15">
        <f>POWER(2,I43-I40)</f>
        <v>19.851140620475427</v>
      </c>
      <c r="S43" s="16">
        <f>FDIST(SUMSQ(J43-J40)/(M41*((1/3)+(1/3))),1,17)</f>
        <v>2.8109048364686248E-2</v>
      </c>
      <c r="T43" s="16">
        <f>POWER(2,J43-J40)</f>
        <v>2.4966899405298397</v>
      </c>
      <c r="U43" s="17">
        <f>FDIST(SUMSQ(I43-I41)/(M41*((1/3)+(1/3))),1,17)</f>
        <v>1.1012850030337044E-3</v>
      </c>
      <c r="V43" s="17">
        <f>POWER(2,I43-I41)</f>
        <v>4.4570835340589969</v>
      </c>
      <c r="W43" s="18">
        <f>FDIST(SUMSQ(J43-J41)/(M41*((1/3)+(1/3))),1,17)</f>
        <v>4.0238678504774618E-2</v>
      </c>
      <c r="X43" s="18">
        <f>POWER(2,J43-J41)</f>
        <v>2.3315941171045873</v>
      </c>
      <c r="Y43" s="24">
        <f>FDIST(SUMSQ(I43-I42)/(M41*((1/3)+(1/3))),1,17)</f>
        <v>1.1475896093800047E-6</v>
      </c>
      <c r="Z43" s="24">
        <f>POWER(2,I43-I42)</f>
        <v>16.432347221673233</v>
      </c>
      <c r="AA43" s="25">
        <f>FDIST(SUMSQ(J43-J42)/(M41*((1/3)+(1/4))),1,17)</f>
        <v>3.6174786986191854E-3</v>
      </c>
      <c r="AB43" s="25">
        <f>POWER(2,J43-J42)</f>
        <v>3.328391177990202</v>
      </c>
      <c r="AC43" s="33">
        <f>FDIST(SUMSQ((I43-I42)-(I41-I40))/(M41*((1/3)+(1/3)+(1/3)+(1/3))),1,17)</f>
        <v>2.6917551884332883E-2</v>
      </c>
      <c r="AD43" s="29">
        <f>POWER(2,(I43-I42)-(I41-I40))</f>
        <v>3.6894778807881821</v>
      </c>
      <c r="AE43" s="30">
        <f>FDIST(SUMSQ((J43-J42)-(J41-J40))/(M41*((1/3)+(1/4)+(1/3)+(1/3))),1,17)</f>
        <v>4.4231286136955719E-2</v>
      </c>
      <c r="AF43" s="30">
        <f>POWER(2,(J43-J42)-(J41-J40))</f>
        <v>3.1082983770014558</v>
      </c>
      <c r="AG43" s="13">
        <f>FDIST(SUMSQ((J41-J40)-(I41-I40))/(M41*((1/3)+(1/3)+(1/3)+(1/3))),1,17)</f>
        <v>1.7050170573466999E-2</v>
      </c>
      <c r="AH43" s="13">
        <f>POWER(2,(J41-J40)-(I41-I40))</f>
        <v>0.24042352947843956</v>
      </c>
      <c r="AI43" s="31">
        <f>FDIST(SUMSQ((J42-J40)-(I42-I40))/(M41*((1/3)+(1/4)+(1/3)+(1/3))),1,17)</f>
        <v>0.37402745469430432</v>
      </c>
      <c r="AJ43" s="31">
        <f>POWER(2,(J42-J40)-(I42-I40))</f>
        <v>0.62093249267310613</v>
      </c>
      <c r="AK43" s="32">
        <f>FDIST(SUMSQ((J43-J40)-(I43-I40))/(M41*((1/3)+(1/3)+(1/3)+(1/3))),1,17)</f>
        <v>1.2949021251521954E-3</v>
      </c>
      <c r="AL43" s="32">
        <f>POWER(2,(J43-J40)-(I43-I40))</f>
        <v>0.12577060372816226</v>
      </c>
      <c r="AM43" s="34">
        <f>FDIST(SUMSQ(((J43-J42)-(J41-J40))-((I43-I42)-(I41-I40)))/(M41*((1/3)+(1/4)+(1/3)+(1/3)+(1/3)+(1/3)+(1/3)+(1/3))),1,17)</f>
        <v>0.82203398532913585</v>
      </c>
      <c r="AN43" s="19">
        <f>POWER(2,((J43-J42)-(J41-J40))-((I43-I42)-(I41-I40)) )</f>
        <v>0.84247649055899232</v>
      </c>
    </row>
    <row r="44" spans="1:40" x14ac:dyDescent="0.2">
      <c r="A44" s="3"/>
      <c r="B44" s="10"/>
      <c r="C44" s="10"/>
      <c r="D44" s="10"/>
      <c r="E44" s="12"/>
      <c r="F44" s="12"/>
      <c r="G44" s="12"/>
      <c r="H44" s="12"/>
    </row>
    <row r="45" spans="1:40" x14ac:dyDescent="0.2">
      <c r="A45" s="7" t="s">
        <v>17</v>
      </c>
      <c r="B45" s="10" t="s">
        <v>1</v>
      </c>
      <c r="C45" s="10" t="s">
        <v>2</v>
      </c>
      <c r="D45" s="10" t="s">
        <v>3</v>
      </c>
      <c r="E45" s="12" t="s">
        <v>4</v>
      </c>
      <c r="F45" s="12" t="s">
        <v>5</v>
      </c>
      <c r="G45" s="12" t="s">
        <v>6</v>
      </c>
      <c r="H45" s="12" t="s">
        <v>7</v>
      </c>
    </row>
    <row r="46" spans="1:40" x14ac:dyDescent="0.2">
      <c r="A46" s="3" t="s">
        <v>8</v>
      </c>
      <c r="B46" s="10">
        <v>17.675900000000002</v>
      </c>
      <c r="C46" s="10">
        <v>19.2483</v>
      </c>
      <c r="D46" s="10">
        <v>18.679149999999993</v>
      </c>
      <c r="E46" s="12">
        <v>17.948349999999998</v>
      </c>
      <c r="F46" s="12">
        <v>20.236049999999999</v>
      </c>
      <c r="G46" s="12">
        <v>17.478999999999999</v>
      </c>
      <c r="H46" s="12"/>
      <c r="I46" s="20">
        <f>-AVERAGE(B46:D46)</f>
        <v>-18.534449999999996</v>
      </c>
      <c r="J46" s="15">
        <f>-AVERAGE(E46:H46)</f>
        <v>-18.554466666666666</v>
      </c>
      <c r="K46" s="19">
        <f>VAR(B46:D46)</f>
        <v>0.63381400749999739</v>
      </c>
      <c r="L46" s="19">
        <f>VAR(E46:H46)</f>
        <v>2.1758642358333335</v>
      </c>
      <c r="M46" s="21">
        <f>((2*SUM(K46:K49,L46:L47,L49))+(3*L48))/17</f>
        <v>0.54734503220588193</v>
      </c>
      <c r="O46" s="23">
        <f>FDIST(SUMSQ(J46-I46)/(M46*((1/3)+(1/3))),1,17)</f>
        <v>0.97395168127558263</v>
      </c>
      <c r="P46" s="18">
        <f>POWER(2,(J46-I46))</f>
        <v>0.98622131115219247</v>
      </c>
    </row>
    <row r="47" spans="1:40" x14ac:dyDescent="0.2">
      <c r="A47" s="3" t="s">
        <v>9</v>
      </c>
      <c r="B47" s="10">
        <v>14.076799999999999</v>
      </c>
      <c r="C47" s="10">
        <v>14.215799999999998</v>
      </c>
      <c r="D47" s="10">
        <v>14.012749999999999</v>
      </c>
      <c r="E47" s="12">
        <v>13.285450000000001</v>
      </c>
      <c r="F47" s="12">
        <v>13.082750000000003</v>
      </c>
      <c r="G47" s="12">
        <v>12.8871</v>
      </c>
      <c r="H47" s="12"/>
      <c r="I47" s="20">
        <f t="shared" ref="I47:I49" si="41">-AVERAGE(B47:D47)</f>
        <v>-14.101783333333332</v>
      </c>
      <c r="J47" s="15">
        <f t="shared" ref="J47:J49" si="42">-AVERAGE(E47:H47)</f>
        <v>-13.085100000000002</v>
      </c>
      <c r="K47" s="19">
        <f t="shared" ref="K47:K49" si="43">VAR(B47:D47)</f>
        <v>1.0775450833333254E-2</v>
      </c>
      <c r="L47" s="19">
        <f>VAR(E47:H47)</f>
        <v>3.9674822500000123E-2</v>
      </c>
      <c r="M47" s="21">
        <f>M46</f>
        <v>0.54734503220588193</v>
      </c>
      <c r="O47" s="23">
        <f t="shared" ref="O47" si="44">FDIST(SUMSQ(J47-I47)/(M47*((1/3)+(1/3))),1,17)</f>
        <v>0.11063572983328546</v>
      </c>
      <c r="P47" s="18">
        <f t="shared" ref="P47:P49" si="45">POWER(2,(J47-I47))</f>
        <v>2.0232622541109446</v>
      </c>
      <c r="Q47" s="15">
        <f>FDIST(SUMSQ(I47-I46)/(M47*((1/3)+(1/3))),1,17)</f>
        <v>1.1588770426074554E-6</v>
      </c>
      <c r="R47" s="15">
        <f>POWER(2,I47-I46)</f>
        <v>21.595617538356468</v>
      </c>
      <c r="S47" s="16">
        <f>FDIST(SUMSQ(J47-J46)/(M47*((1/3)+(1/3))),1,17)</f>
        <v>6.5059617132665571E-8</v>
      </c>
      <c r="T47" s="16">
        <f>POWER(2,J47-J46)</f>
        <v>44.304049532783026</v>
      </c>
    </row>
    <row r="48" spans="1:40" x14ac:dyDescent="0.2">
      <c r="A48" s="3" t="s">
        <v>11</v>
      </c>
      <c r="B48" s="10">
        <v>18.710199999999997</v>
      </c>
      <c r="C48" s="10">
        <v>18.879850000000001</v>
      </c>
      <c r="D48" s="10">
        <v>19.858899999999998</v>
      </c>
      <c r="E48" s="12">
        <v>19.562999999999999</v>
      </c>
      <c r="F48" s="12">
        <v>19.442</v>
      </c>
      <c r="G48" s="12">
        <v>18.211400000000001</v>
      </c>
      <c r="H48" s="12">
        <v>20.0169</v>
      </c>
      <c r="I48" s="20">
        <f t="shared" si="41"/>
        <v>-19.149649999999998</v>
      </c>
      <c r="J48" s="15">
        <f t="shared" si="42"/>
        <v>-19.308324999999996</v>
      </c>
      <c r="K48" s="19">
        <f t="shared" si="43"/>
        <v>0.38447195249999999</v>
      </c>
      <c r="L48" s="19">
        <f t="shared" ref="L48:L49" si="46">VAR(E48:H48)</f>
        <v>0.59601711583333217</v>
      </c>
      <c r="M48" s="21">
        <f>M46</f>
        <v>0.54734503220588193</v>
      </c>
      <c r="O48" s="23">
        <f>FDIST(SUMSQ(J48-I48)/(M48*((1/3)+(1/4))),1,17)</f>
        <v>0.78224167036058834</v>
      </c>
      <c r="P48" s="18">
        <f t="shared" si="45"/>
        <v>0.89584745745667882</v>
      </c>
      <c r="Q48" s="15">
        <f>FDIST(SUMSQ(I48-I46)/(M47*((1/3)+(1/3))),1,17)</f>
        <v>0.32274929981524281</v>
      </c>
      <c r="R48" s="15">
        <f>POWER(2,I48-I46)</f>
        <v>0.65283938451524826</v>
      </c>
      <c r="S48" s="16">
        <f>FDIST(SUMSQ(J48-J46)/(M47*((1/3)+(1/4))),1,17)</f>
        <v>0.19975645493720903</v>
      </c>
      <c r="T48" s="16">
        <f>POWER(2,J48-J46)</f>
        <v>0.5930154785058338</v>
      </c>
      <c r="U48" s="17">
        <f>FDIST(SUMSQ(I48-I47)/(M47*((1/3)+(1/3))),1,17)</f>
        <v>2.0059885817020992E-7</v>
      </c>
      <c r="V48" s="17">
        <f>POWER(2,I48-I47)</f>
        <v>3.0230179033117494E-2</v>
      </c>
      <c r="W48" s="18">
        <f>FDIST(SUMSQ(J48-J47)/(M47*((1/3)+(1/4))),1,17)</f>
        <v>3.6944203141178425E-9</v>
      </c>
      <c r="X48" s="18">
        <f>POWER(2,J48-J47)</f>
        <v>1.3385130360759201E-2</v>
      </c>
    </row>
    <row r="49" spans="1:40" x14ac:dyDescent="0.2">
      <c r="A49" s="3" t="s">
        <v>12</v>
      </c>
      <c r="B49" s="9">
        <v>13.283350000000002</v>
      </c>
      <c r="C49" s="10">
        <v>14.351050000000001</v>
      </c>
      <c r="D49" s="10">
        <v>13.266649999999998</v>
      </c>
      <c r="E49" s="12">
        <v>15.382349999999999</v>
      </c>
      <c r="F49" s="12">
        <v>15.984000000000002</v>
      </c>
      <c r="G49" s="12">
        <v>15.348750000000003</v>
      </c>
      <c r="H49" s="12"/>
      <c r="I49" s="20">
        <f t="shared" si="41"/>
        <v>-13.633683333333332</v>
      </c>
      <c r="J49" s="15">
        <f t="shared" si="42"/>
        <v>-15.571700000000002</v>
      </c>
      <c r="K49" s="19">
        <f t="shared" si="43"/>
        <v>0.38603092333333366</v>
      </c>
      <c r="L49" s="19">
        <f t="shared" si="46"/>
        <v>0.12777570750000039</v>
      </c>
      <c r="M49" s="21">
        <f>M46</f>
        <v>0.54734503220588193</v>
      </c>
      <c r="O49" s="23">
        <f t="shared" ref="O49" si="47">FDIST(SUMSQ(J49-I49)/(M49*((1/3)+(1/3))),1,17)</f>
        <v>5.154857685869596E-3</v>
      </c>
      <c r="P49" s="18">
        <f t="shared" si="45"/>
        <v>0.26097496693697225</v>
      </c>
      <c r="Q49" s="15">
        <f>FDIST(SUMSQ(I49-I46)/(M47*((1/3)+(1/3))),1,17)</f>
        <v>3.0140537654728668E-7</v>
      </c>
      <c r="R49" s="15">
        <f>POWER(2,I49-I46)</f>
        <v>29.872926368467215</v>
      </c>
      <c r="S49" s="16">
        <f>FDIST(SUMSQ(J49-J46)/(M47*((1/3)+(1/3))),1,17)</f>
        <v>1.24831470474234E-4</v>
      </c>
      <c r="T49" s="16">
        <f>POWER(2,J49-J46)</f>
        <v>7.9050065975691073</v>
      </c>
      <c r="U49" s="17">
        <f>FDIST(SUMSQ(I49-I47)/(M47*((1/3)+(1/3))),1,17)</f>
        <v>0.44903534421415348</v>
      </c>
      <c r="V49" s="17">
        <f>POWER(2,I49-I47)</f>
        <v>1.3832865078022996</v>
      </c>
      <c r="W49" s="18">
        <f>FDIST(SUMSQ(J49-J47)/(M47*((1/3)+(1/3))),1,17)</f>
        <v>7.2064994850759513E-4</v>
      </c>
      <c r="X49" s="18">
        <f>POWER(2,J49-J47)</f>
        <v>0.17842627662556565</v>
      </c>
      <c r="Y49" s="24">
        <f>FDIST(SUMSQ(I49-I48)/(M47*((1/3)+(1/3))),1,17)</f>
        <v>5.7650639537533102E-8</v>
      </c>
      <c r="Z49" s="24">
        <f>POWER(2,I49-I48)</f>
        <v>45.758462306389042</v>
      </c>
      <c r="AA49" s="25">
        <f>FDIST(SUMSQ(J49-J48)/(M47*((1/3)+(1/4))),1,17)</f>
        <v>4.3955134738533871E-6</v>
      </c>
      <c r="AB49" s="25">
        <f>POWER(2,J49-J48)</f>
        <v>13.330185946388145</v>
      </c>
      <c r="AC49" s="33">
        <f>FDIST(SUMSQ((I49-I48)-(I47-I46))/(M47*((1/3)+(1/3)+(1/3)+(1/3))),1,17)</f>
        <v>0.22185963867211955</v>
      </c>
      <c r="AD49" s="29">
        <f>POWER(2,(I49-I48)-(I47-I46))</f>
        <v>2.1188772316937174</v>
      </c>
      <c r="AE49" s="30">
        <f>FDIST(SUMSQ((J49-J48)-(J47-J46))/(M47*((1/3)+(1/4)+(1/3)+(1/3))),1,17)</f>
        <v>5.1472412902866138E-2</v>
      </c>
      <c r="AF49" s="30">
        <f>POWER(2,(J49-J48)-(J47-J46))</f>
        <v>0.30087962809188351</v>
      </c>
      <c r="AG49" s="13">
        <f>FDIST(SUMSQ((J47-J46)-(I47-I46))/(M47*((1/3)+(1/3)+(1/3)+(1/3))),1,17)</f>
        <v>0.24151638688017174</v>
      </c>
      <c r="AH49" s="13">
        <f>POWER(2,(J47-J46)-(I47-I46))</f>
        <v>2.051529642720038</v>
      </c>
      <c r="AI49" s="31">
        <f>FDIST(SUMSQ((J48-J46)-(I48-I46))/(M47*((1/3)+(1/4)+(1/3)+(1/3))),1,17)</f>
        <v>0.868849759108548</v>
      </c>
      <c r="AJ49" s="31">
        <f>POWER(2,(J48-J46)-(I48-I46))</f>
        <v>0.90836351570021268</v>
      </c>
      <c r="AK49" s="32">
        <f>FDIST(SUMSQ((J49-J46)-(I49-I46))/(M47*((1/3)+(1/3)+(1/3)+(1/3))),1,17)</f>
        <v>3.8348499143237812E-2</v>
      </c>
      <c r="AL49" s="32">
        <f>POWER(2,(J49-J46)-(I49-I46))</f>
        <v>0.26462109871878331</v>
      </c>
      <c r="AM49" s="34">
        <f>FDIST(SUMSQ(((J49-J48)-(J47-J46))-((I49-I48)-(I47-I46)))/(M47*((1/3)+(1/4)+(1/3)+(1/3)+(1/3)+(1/3)+(1/3)+(1/3))),1,17)</f>
        <v>2.999126135111892E-2</v>
      </c>
      <c r="AN49" s="19">
        <f>POWER(2,((J49-J48)-(J47-J46))-((I49-I48)-(I47-I46)) )</f>
        <v>0.14199955693109054</v>
      </c>
    </row>
    <row r="50" spans="1:40" x14ac:dyDescent="0.2">
      <c r="A50" s="3"/>
      <c r="B50" s="9"/>
      <c r="C50" s="10"/>
      <c r="D50" s="10"/>
      <c r="E50" s="12"/>
      <c r="F50" s="12"/>
      <c r="G50" s="12"/>
      <c r="H50" s="12"/>
    </row>
    <row r="51" spans="1:40" x14ac:dyDescent="0.2">
      <c r="A51" s="7" t="s">
        <v>18</v>
      </c>
      <c r="B51" s="10" t="s">
        <v>1</v>
      </c>
      <c r="C51" s="10" t="s">
        <v>2</v>
      </c>
      <c r="D51" s="10" t="s">
        <v>3</v>
      </c>
      <c r="E51" s="12" t="s">
        <v>4</v>
      </c>
      <c r="F51" s="12" t="s">
        <v>5</v>
      </c>
      <c r="G51" s="12" t="s">
        <v>6</v>
      </c>
      <c r="H51" s="12" t="s">
        <v>7</v>
      </c>
    </row>
    <row r="52" spans="1:40" x14ac:dyDescent="0.2">
      <c r="A52" s="4" t="s">
        <v>8</v>
      </c>
      <c r="B52" s="11">
        <v>5.5464999999999982</v>
      </c>
      <c r="C52" s="11">
        <v>6.6840500000000009</v>
      </c>
      <c r="D52" s="11">
        <v>6.4538999999999991</v>
      </c>
      <c r="E52" s="13">
        <v>8.6176000000000013</v>
      </c>
      <c r="F52" s="13">
        <v>8.6151499999999999</v>
      </c>
      <c r="G52" s="13">
        <v>8.6343000000000014</v>
      </c>
      <c r="I52" s="20">
        <f>-AVERAGE(B52:D52)</f>
        <v>-6.2281499999999994</v>
      </c>
      <c r="J52" s="15">
        <f>-AVERAGE(E52:H52)</f>
        <v>-8.6223500000000026</v>
      </c>
      <c r="K52" s="19">
        <f>VAR(B52:D52)</f>
        <v>0.36172729750000138</v>
      </c>
      <c r="L52" s="19">
        <f>VAR(E52:H52)</f>
        <v>1.0860250000001195E-4</v>
      </c>
      <c r="M52" s="21">
        <f>((2*SUM(K52:K55,L52:L53,L55))+(3*L54))/17</f>
        <v>8.1625114718137465E-2</v>
      </c>
      <c r="O52" s="23">
        <f>FDIST(SUMSQ(J52-I52)/(M52*((1/3)+(1/3))),1,17)</f>
        <v>1.0561344761400097E-8</v>
      </c>
      <c r="P52" s="18">
        <f>POWER(2,(J52-I52))</f>
        <v>0.19022779960433253</v>
      </c>
    </row>
    <row r="53" spans="1:40" x14ac:dyDescent="0.2">
      <c r="A53" s="8" t="s">
        <v>9</v>
      </c>
      <c r="B53" s="9">
        <v>9.4829499999999989</v>
      </c>
      <c r="C53" s="10">
        <v>9.2443499999999972</v>
      </c>
      <c r="D53" s="10">
        <v>9.0057999999999989</v>
      </c>
      <c r="E53" s="12">
        <v>10.24005</v>
      </c>
      <c r="F53" s="12">
        <v>9.8052499999999991</v>
      </c>
      <c r="G53" s="12">
        <v>10.025699999999997</v>
      </c>
      <c r="H53" s="12"/>
      <c r="I53" s="20">
        <f t="shared" ref="I53:I55" si="48">-AVERAGE(B53:D53)</f>
        <v>-9.2443666666666644</v>
      </c>
      <c r="J53" s="15">
        <f t="shared" ref="J53:J55" si="49">-AVERAGE(E53:H53)</f>
        <v>-10.023666666666665</v>
      </c>
      <c r="K53" s="19">
        <f t="shared" ref="K53:K55" si="50">VAR(B53:D53)</f>
        <v>5.6918030833333327E-2</v>
      </c>
      <c r="L53" s="19">
        <f>VAR(E53:H53)</f>
        <v>4.7265860833333541E-2</v>
      </c>
      <c r="M53" s="21">
        <f>M52</f>
        <v>8.1625114718137465E-2</v>
      </c>
      <c r="O53" s="23">
        <f t="shared" ref="O53" si="51">FDIST(SUMSQ(J53-I53)/(M53*((1/3)+(1/3))),1,17)</f>
        <v>3.8740362257330147E-3</v>
      </c>
      <c r="P53" s="18">
        <f t="shared" ref="P53:P55" si="52">POWER(2,(J53-I53))</f>
        <v>0.58264942792683427</v>
      </c>
      <c r="Q53" s="15">
        <f>FDIST(SUMSQ(I53-I52)/(M53*((1/3)+(1/3))),1,17)</f>
        <v>3.1860715782619495E-10</v>
      </c>
      <c r="R53" s="15">
        <f>POWER(2,I53-I52)</f>
        <v>0.12360280025159852</v>
      </c>
      <c r="S53" s="16">
        <f>FDIST(SUMSQ(J53-J52)/(M53*((1/3)+(1/3))),1,17)</f>
        <v>1.4138479978914803E-5</v>
      </c>
      <c r="T53" s="16">
        <f>POWER(2,J53-J52)</f>
        <v>0.37858347206108567</v>
      </c>
    </row>
    <row r="54" spans="1:40" x14ac:dyDescent="0.2">
      <c r="A54" s="8" t="s">
        <v>11</v>
      </c>
      <c r="B54" s="9">
        <v>8.4751000000000012</v>
      </c>
      <c r="C54" s="10">
        <v>8.475950000000001</v>
      </c>
      <c r="D54" s="10">
        <v>8.3816500000000005</v>
      </c>
      <c r="E54" s="12">
        <v>10.829499999999999</v>
      </c>
      <c r="F54" s="12">
        <v>10.932500000000001</v>
      </c>
      <c r="G54" s="12">
        <v>11.080050000000004</v>
      </c>
      <c r="H54" s="12">
        <v>11.104700000000001</v>
      </c>
      <c r="I54" s="20">
        <f t="shared" si="48"/>
        <v>-8.4442333333333348</v>
      </c>
      <c r="J54" s="15">
        <f t="shared" si="49"/>
        <v>-10.9866875</v>
      </c>
      <c r="K54" s="19">
        <f t="shared" si="50"/>
        <v>2.9376858333333708E-3</v>
      </c>
      <c r="L54" s="19">
        <f t="shared" ref="L54:L55" si="53">VAR(E54:H54)</f>
        <v>1.6762567291666992E-2</v>
      </c>
      <c r="M54" s="21">
        <f>M52</f>
        <v>8.1625114718137465E-2</v>
      </c>
      <c r="O54" s="23">
        <f>FDIST(SUMSQ(J54-I54)/(M54*((1/3)+(1/4))),1,17)</f>
        <v>1.5772866241375019E-9</v>
      </c>
      <c r="P54" s="18">
        <f t="shared" si="52"/>
        <v>0.17165048435416555</v>
      </c>
      <c r="Q54" s="15">
        <f>FDIST(SUMSQ(I54-I52)/(M53*((1/3)+(1/3))),1,17)</f>
        <v>3.2665291560456864E-8</v>
      </c>
      <c r="R54" s="15">
        <f>POWER(2,I54-I52)</f>
        <v>0.21522486484998407</v>
      </c>
      <c r="S54" s="16">
        <f>FDIST(SUMSQ(J54-J52)/(M53*((1/3)+(1/4))),1,17)</f>
        <v>4.718325799905225E-9</v>
      </c>
      <c r="T54" s="16">
        <f>POWER(2,J54-J52)</f>
        <v>0.19420637978991886</v>
      </c>
      <c r="U54" s="17">
        <f>FDIST(SUMSQ(I54-I53)/(M53*((1/3)+(1/3))),1,17)</f>
        <v>3.1933810063226138E-3</v>
      </c>
      <c r="V54" s="17">
        <f>POWER(2,I54-I53)</f>
        <v>1.7412620459397776</v>
      </c>
      <c r="W54" s="18">
        <f>FDIST(SUMSQ(J54-J53)/(M53*((1/3)+(1/4))),1,17)</f>
        <v>3.8016420779001962E-4</v>
      </c>
      <c r="X54" s="18">
        <f>POWER(2,J54-J53)</f>
        <v>0.51298166486936081</v>
      </c>
    </row>
    <row r="55" spans="1:40" x14ac:dyDescent="0.2">
      <c r="A55" s="8" t="s">
        <v>12</v>
      </c>
      <c r="B55" s="9">
        <v>7.9073000000000029</v>
      </c>
      <c r="C55" s="10">
        <v>8.4715500000000006</v>
      </c>
      <c r="D55" s="10">
        <v>7.6913999999999998</v>
      </c>
      <c r="E55" s="12">
        <v>10.12415</v>
      </c>
      <c r="F55" s="12">
        <v>10.3125</v>
      </c>
      <c r="G55" s="12">
        <v>9.9255500000000012</v>
      </c>
      <c r="H55" s="12"/>
      <c r="I55" s="20">
        <f t="shared" si="48"/>
        <v>-8.0234166666666678</v>
      </c>
      <c r="J55" s="15">
        <f t="shared" si="49"/>
        <v>-10.120733333333334</v>
      </c>
      <c r="K55" s="19">
        <f t="shared" si="50"/>
        <v>0.16227081583333333</v>
      </c>
      <c r="L55" s="19">
        <f t="shared" si="53"/>
        <v>3.7441330833333099E-2</v>
      </c>
      <c r="M55" s="21">
        <f>M52</f>
        <v>8.1625114718137465E-2</v>
      </c>
      <c r="O55" s="23">
        <f t="shared" ref="O55" si="54">FDIST(SUMSQ(J55-I55)/(M55*((1/3)+(1/3))),1,17)</f>
        <v>7.1899974748471003E-8</v>
      </c>
      <c r="P55" s="18">
        <f t="shared" si="52"/>
        <v>0.23369249909726991</v>
      </c>
      <c r="Q55" s="15">
        <f>FDIST(SUMSQ(I55-I52)/(M53*((1/3)+(1/3))),1,17)</f>
        <v>6.160648186044014E-7</v>
      </c>
      <c r="R55" s="15">
        <f>POWER(2,I55-I52)</f>
        <v>0.2881183262027589</v>
      </c>
      <c r="S55" s="16">
        <f>FDIST(SUMSQ(J55-J52)/(M53*((1/3)+(1/3))),1,17)</f>
        <v>6.3025597605871566E-6</v>
      </c>
      <c r="T55" s="16">
        <f>POWER(2,J55-J52)</f>
        <v>0.35394980032409351</v>
      </c>
      <c r="U55" s="17">
        <f>FDIST(SUMSQ(I55-I53)/(M53*((1/3)+(1/3))),1,17)</f>
        <v>6.7361428878379623E-5</v>
      </c>
      <c r="V55" s="17">
        <f>POWER(2,I55-I53)</f>
        <v>2.3310016085095357</v>
      </c>
      <c r="W55" s="18">
        <f>FDIST(SUMSQ(J55-J53)/(M53*((1/3)+(1/3))),1,17)</f>
        <v>0.68253833943880959</v>
      </c>
      <c r="X55" s="18">
        <f>POWER(2,J55-J53)</f>
        <v>0.93493199372153946</v>
      </c>
      <c r="Y55" s="24">
        <f>FDIST(SUMSQ(I55-I54)/(M53*((1/3)+(1/3))),1,17)</f>
        <v>8.898663136071816E-2</v>
      </c>
      <c r="Z55" s="24">
        <f>POWER(2,I55-I54)</f>
        <v>1.3386851301014084</v>
      </c>
      <c r="AA55" s="25">
        <f>FDIST(SUMSQ(J55-J54)/(M53*((1/3)+(1/4))),1,17)</f>
        <v>9.9274835792826114E-4</v>
      </c>
      <c r="AB55" s="25">
        <f>POWER(2,J55-J54)</f>
        <v>1.8225446594853154</v>
      </c>
      <c r="AC55" s="33">
        <f>FDIST(SUMSQ((I55-I54)-(I53-I52))/(M53*((1/3)+(1/3)+(1/3)+(1/3))),1,17)</f>
        <v>8.4618954598034705E-9</v>
      </c>
      <c r="AD55" s="29">
        <f>POWER(2,(I55-I54)-(I53-I52))</f>
        <v>10.830540468148463</v>
      </c>
      <c r="AE55" s="30">
        <f>FDIST(SUMSQ((J55-J54)-(J53-J52))/(M53*((1/3)+(1/4)+(1/3)+(1/3))),1,17)</f>
        <v>1.7875004406105805E-6</v>
      </c>
      <c r="AF55" s="30">
        <f>POWER(2,(J55-J54)-(J53-J52))</f>
        <v>4.8141157604240101</v>
      </c>
      <c r="AG55" s="13">
        <f>FDIST(SUMSQ((J53-J52)-(I53-I52))/(M53*((1/3)+(1/3)+(1/3)+(1/3))),1,17)</f>
        <v>1.3654175309184578E-4</v>
      </c>
      <c r="AH55" s="13">
        <f>POWER(2,(J53-J52)-(I53-I52))</f>
        <v>3.0629036825255067</v>
      </c>
      <c r="AI55" s="31">
        <f>FDIST(SUMSQ((J54-J52)-(I54-I52))/(M53*((1/3)+(1/4)+(1/3)+(1/3))),1,17)</f>
        <v>0.64844249503804097</v>
      </c>
      <c r="AJ55" s="31">
        <f>POWER(2,(J54-J52)-(I54-I52))</f>
        <v>0.90234174348435314</v>
      </c>
      <c r="AK55" s="32">
        <f>FDIST(SUMSQ((J55-J52)-(I55-I52))/(M53*((1/3)+(1/3)+(1/3)+(1/3))),1,17)</f>
        <v>0.38073350208709134</v>
      </c>
      <c r="AL55" s="32">
        <f>POWER(2,(J55-J52)-(I55-I52))</f>
        <v>1.2284876321092004</v>
      </c>
      <c r="AM55" s="34">
        <f>FDIST(SUMSQ(((J55-J54)-(J53-J52))-((I55-I54)-(I53-I52)))/(M53*((1/3)+(1/4)+(1/3)+(1/3)+(1/3)+(1/3)+(1/3)+(1/3))),1,17)</f>
        <v>2.082132008984728E-2</v>
      </c>
      <c r="AN55" s="19">
        <f>POWER(2,((J55-J54)-(J53-J52))-((I55-I54)-(I53-I52)) )</f>
        <v>0.44449450833795817</v>
      </c>
    </row>
    <row r="56" spans="1:40" x14ac:dyDescent="0.2">
      <c r="A56" s="8"/>
      <c r="B56" s="9"/>
      <c r="C56" s="10"/>
      <c r="D56" s="10"/>
      <c r="E56" s="12"/>
      <c r="F56" s="12"/>
      <c r="G56" s="12"/>
      <c r="H56" s="12"/>
    </row>
    <row r="57" spans="1:40" x14ac:dyDescent="0.2">
      <c r="A57" s="7" t="s">
        <v>109</v>
      </c>
      <c r="B57" s="10" t="s">
        <v>1</v>
      </c>
      <c r="C57" s="10" t="s">
        <v>2</v>
      </c>
      <c r="D57" s="10" t="s">
        <v>3</v>
      </c>
      <c r="E57" s="12" t="s">
        <v>4</v>
      </c>
      <c r="F57" s="12" t="s">
        <v>5</v>
      </c>
      <c r="G57" s="12" t="s">
        <v>6</v>
      </c>
      <c r="H57" s="12" t="s">
        <v>7</v>
      </c>
    </row>
    <row r="58" spans="1:40" x14ac:dyDescent="0.2">
      <c r="A58" s="4" t="s">
        <v>8</v>
      </c>
      <c r="B58" s="11">
        <v>9.4046000000000021</v>
      </c>
      <c r="C58" s="11">
        <v>8.6746500000000015</v>
      </c>
      <c r="D58" s="11">
        <v>8.9364499999999989</v>
      </c>
      <c r="E58" s="13">
        <v>11.4658</v>
      </c>
      <c r="F58" s="13">
        <v>11.375300000000003</v>
      </c>
      <c r="G58" s="13">
        <v>11.785400000000001</v>
      </c>
      <c r="I58" s="20">
        <f>-AVERAGE(B58:D58)</f>
        <v>-9.0052333333333348</v>
      </c>
      <c r="J58" s="15">
        <f>-AVERAGE(E58:H58)</f>
        <v>-11.542166666666668</v>
      </c>
      <c r="K58" s="19">
        <f>VAR(B58:D58)</f>
        <v>0.13675511083333375</v>
      </c>
      <c r="L58" s="19">
        <f>VAR(E58:H58)</f>
        <v>4.6419403333333116E-2</v>
      </c>
      <c r="M58" s="21">
        <f>((2*SUM(K58:K61,L58:L59,L61))+(3*L60))/17</f>
        <v>0.24141684181372552</v>
      </c>
      <c r="O58" s="23">
        <f>FDIST(SUMSQ(J58-I58)/(M58*((1/3)+(1/3))),1,17)</f>
        <v>7.6307634345817109E-6</v>
      </c>
      <c r="P58" s="18">
        <f>POWER(2,(J58-I58))</f>
        <v>0.17230860628629624</v>
      </c>
    </row>
    <row r="59" spans="1:40" x14ac:dyDescent="0.2">
      <c r="A59" s="8" t="s">
        <v>9</v>
      </c>
      <c r="B59" s="11">
        <v>14.424500000000002</v>
      </c>
      <c r="C59" s="11">
        <v>12.845000000000001</v>
      </c>
      <c r="D59" s="11">
        <v>13.3896</v>
      </c>
      <c r="E59" s="13">
        <v>13.77975</v>
      </c>
      <c r="F59" s="13">
        <v>14.099099999999998</v>
      </c>
      <c r="G59" s="13">
        <v>14.189449999999997</v>
      </c>
      <c r="I59" s="20">
        <f t="shared" ref="I59:I61" si="55">-AVERAGE(B59:D59)</f>
        <v>-13.553033333333333</v>
      </c>
      <c r="J59" s="15">
        <f t="shared" ref="J59:J61" si="56">-AVERAGE(E59:H59)</f>
        <v>-14.022766666666664</v>
      </c>
      <c r="K59" s="19">
        <f t="shared" ref="K59:K61" si="57">VAR(B59:D59)</f>
        <v>0.64373790333333447</v>
      </c>
      <c r="L59" s="19">
        <f>VAR(E59:H59)</f>
        <v>4.633360583333275E-2</v>
      </c>
      <c r="M59" s="21">
        <f>M58</f>
        <v>0.24141684181372552</v>
      </c>
      <c r="O59" s="23">
        <f t="shared" ref="O59" si="58">FDIST(SUMSQ(J59-I59)/(M59*((1/3)+(1/3))),1,17)</f>
        <v>0.25779769610003322</v>
      </c>
      <c r="P59" s="18">
        <f t="shared" ref="P59:P61" si="59">POWER(2,(J59-I59))</f>
        <v>0.72209805748860789</v>
      </c>
      <c r="Q59" s="15">
        <f>FDIST(SUMSQ(I59-I58)/(M59*((1/3)+(1/3))),1,17)</f>
        <v>2.3913235519459679E-9</v>
      </c>
      <c r="R59" s="15">
        <f>POWER(2,I59-I58)</f>
        <v>4.2753904785859068E-2</v>
      </c>
      <c r="S59" s="16">
        <f>FDIST(SUMSQ(J59-J58)/(M59*((1/3)+(1/3))),1,17)</f>
        <v>1.0015365966206824E-5</v>
      </c>
      <c r="T59" s="16">
        <f>POWER(2,J59-J58)</f>
        <v>0.17916987584837213</v>
      </c>
    </row>
    <row r="60" spans="1:40" x14ac:dyDescent="0.2">
      <c r="A60" s="8" t="s">
        <v>11</v>
      </c>
      <c r="B60" s="11">
        <v>10.49615</v>
      </c>
      <c r="C60" s="11">
        <v>11.202300000000001</v>
      </c>
      <c r="D60" s="11">
        <v>10.636150000000001</v>
      </c>
      <c r="E60" s="13">
        <v>14.981850000000001</v>
      </c>
      <c r="F60" s="13">
        <v>15.177950000000003</v>
      </c>
      <c r="G60" s="13">
        <v>14.56785</v>
      </c>
      <c r="H60" s="13">
        <v>14.708649999999999</v>
      </c>
      <c r="I60" s="20">
        <f t="shared" si="55"/>
        <v>-10.7782</v>
      </c>
      <c r="J60" s="15">
        <f t="shared" si="56"/>
        <v>-14.859075000000001</v>
      </c>
      <c r="K60" s="19">
        <f t="shared" si="57"/>
        <v>0.13979560750000031</v>
      </c>
      <c r="L60" s="19">
        <f t="shared" ref="L60:L61" si="60">VAR(E60:H60)</f>
        <v>7.4731549166667507E-2</v>
      </c>
      <c r="M60" s="21">
        <f>M58</f>
        <v>0.24141684181372552</v>
      </c>
      <c r="O60" s="23">
        <f>FDIST(SUMSQ(J60-I60)/(M60*((1/3)+(1/4))),1,17)</f>
        <v>4.4695028936495723E-9</v>
      </c>
      <c r="P60" s="18">
        <f t="shared" si="59"/>
        <v>5.9092752071932195E-2</v>
      </c>
      <c r="Q60" s="15">
        <f>FDIST(SUMSQ(I60-I58)/(M59*((1/3)+(1/3))),1,17)</f>
        <v>3.7524613508458179E-4</v>
      </c>
      <c r="R60" s="15">
        <f>POWER(2,I60-I58)</f>
        <v>0.29260642093440253</v>
      </c>
      <c r="S60" s="16">
        <f>FDIST(SUMSQ(J60-J58)/(M59*((1/3)+(1/4))),1,17)</f>
        <v>9.1536756575170532E-8</v>
      </c>
      <c r="T60" s="16">
        <f>POWER(2,J60-J58)</f>
        <v>0.10034854938239511</v>
      </c>
      <c r="U60" s="17">
        <f>FDIST(SUMSQ(I60-I59)/(M59*((1/3)+(1/3))),1,17)</f>
        <v>2.4926392018586592E-6</v>
      </c>
      <c r="V60" s="17">
        <f>POWER(2,I60-I59)</f>
        <v>6.8439695134275231</v>
      </c>
      <c r="W60" s="18">
        <f>FDIST(SUMSQ(J60-J59)/(M59*((1/3)+(1/4))),1,17)</f>
        <v>3.9629288319040633E-2</v>
      </c>
      <c r="X60" s="18">
        <f>POWER(2,J60-J59)</f>
        <v>0.56007489488533257</v>
      </c>
    </row>
    <row r="61" spans="1:40" x14ac:dyDescent="0.2">
      <c r="A61" s="8" t="s">
        <v>12</v>
      </c>
      <c r="B61" s="11">
        <v>11.243350000000003</v>
      </c>
      <c r="C61" s="11">
        <v>12.152850000000001</v>
      </c>
      <c r="D61" s="11">
        <v>12.548450000000001</v>
      </c>
      <c r="E61" s="12">
        <v>14.206700000000001</v>
      </c>
      <c r="F61" s="13">
        <v>15.228850000000001</v>
      </c>
      <c r="G61" s="13">
        <v>15.526250000000001</v>
      </c>
      <c r="I61" s="20">
        <f t="shared" si="55"/>
        <v>-11.98155</v>
      </c>
      <c r="J61" s="15">
        <f t="shared" si="56"/>
        <v>-14.987266666666669</v>
      </c>
      <c r="K61" s="19">
        <f t="shared" si="57"/>
        <v>0.44782926999999834</v>
      </c>
      <c r="L61" s="19">
        <f t="shared" si="60"/>
        <v>0.47907493083333308</v>
      </c>
      <c r="M61" s="21">
        <f>M58</f>
        <v>0.24141684181372552</v>
      </c>
      <c r="O61" s="23">
        <f t="shared" ref="O61" si="61">FDIST(SUMSQ(J61-I61)/(M61*((1/3)+(1/3))),1,17)</f>
        <v>8.8090612387093366E-7</v>
      </c>
      <c r="P61" s="18">
        <f t="shared" si="59"/>
        <v>0.12450566861595457</v>
      </c>
      <c r="Q61" s="15">
        <f>FDIST(SUMSQ(I61-I58)/(M59*((1/3)+(1/3))),1,17)</f>
        <v>1.0031715600542297E-6</v>
      </c>
      <c r="R61" s="15">
        <f>POWER(2,I61-I58)</f>
        <v>0.12706893989907317</v>
      </c>
      <c r="S61" s="16">
        <f>FDIST(SUMSQ(J61-J58)/(M59*((1/3)+(1/3))),1,17)</f>
        <v>1.3727860871474652E-7</v>
      </c>
      <c r="T61" s="16">
        <f>POWER(2,J61-J58)</f>
        <v>9.1816675112372959E-2</v>
      </c>
      <c r="U61" s="17">
        <f>FDIST(SUMSQ(I61-I59)/(M59*((1/3)+(1/3))),1,17)</f>
        <v>1.1096056621909467E-3</v>
      </c>
      <c r="V61" s="17">
        <f>POWER(2,I61-I59)</f>
        <v>2.9721013913354053</v>
      </c>
      <c r="W61" s="18">
        <f>FDIST(SUMSQ(J61-J59)/(M59*((1/3)+(1/3))),1,17)</f>
        <v>2.7890528018039908E-2</v>
      </c>
      <c r="X61" s="18">
        <f>POWER(2,J61-J59)</f>
        <v>0.51245598445396912</v>
      </c>
      <c r="Y61" s="24">
        <f>FDIST(SUMSQ(I61-I60)/(M59*((1/3)+(1/3))),1,17)</f>
        <v>8.0627006850102698E-3</v>
      </c>
      <c r="Z61" s="24">
        <f>POWER(2,I61-I60)</f>
        <v>0.43426572627249321</v>
      </c>
      <c r="AA61" s="25">
        <f>FDIST(SUMSQ(J61-J60)/(M59*((1/3)+(1/4))),1,17)</f>
        <v>0.73683823797226478</v>
      </c>
      <c r="AB61" s="25">
        <f>POWER(2,J61-J60)</f>
        <v>0.9149776023417141</v>
      </c>
      <c r="AC61" s="33">
        <f>FDIST(SUMSQ((I61-I60)-(I59-I58))/(M59*((1/3)+(1/3)+(1/3)+(1/3))),1,17)</f>
        <v>1.7654452808223917E-5</v>
      </c>
      <c r="AD61" s="29">
        <f>POWER(2,(I61-I60)-(I59-I58))</f>
        <v>10.157334831697698</v>
      </c>
      <c r="AE61" s="30">
        <f>FDIST(SUMSQ((J61-J60)-(J59-J58))/(M59*((1/3)+(1/4)+(1/3)+(1/3))),1,17)</f>
        <v>5.0384727114112212E-4</v>
      </c>
      <c r="AF61" s="30">
        <f>POWER(2,(J61-J60)-(J59-J58))</f>
        <v>5.1067602631819717</v>
      </c>
      <c r="AG61" s="13">
        <f>FDIST(SUMSQ((J59-J58)-(I59-I58))/(M59*((1/3)+(1/3)+(1/3)+(1/3))),1,17)</f>
        <v>2.0094823210083496E-3</v>
      </c>
      <c r="AH61" s="13">
        <f>POWER(2,(J59-J58)-(I59-I58))</f>
        <v>4.1907254260348381</v>
      </c>
      <c r="AI61" s="31">
        <f>FDIST(SUMSQ((J60-J58)-(I60-I58))/(M59*((1/3)+(1/4)+(1/3)+(1/3))),1,17)</f>
        <v>1.2034971425653278E-2</v>
      </c>
      <c r="AJ61" s="31">
        <f>POWER(2,(J60-J58)-(I60-I58))</f>
        <v>0.34294718845179267</v>
      </c>
      <c r="AK61" s="32">
        <f>FDIST(SUMSQ((J61-J58)-(I61-I58))/(M59*((1/3)+(1/3)+(1/3)+(1/3))),1,17)</f>
        <v>0.42010000691810512</v>
      </c>
      <c r="AL61" s="32">
        <f>POWER(2,(J61-J58)-(I61-I58))</f>
        <v>0.72257370829803136</v>
      </c>
      <c r="AM61" s="34">
        <f>FDIST(SUMSQ(((J61-J60)-(J59-J58))-((I61-I60)-(I59-I58)))/(M59*((1/3)+(1/4)+(1/3)+(1/3)+(1/3)+(1/3)+(1/3)+(1/3))),1,17)</f>
        <v>0.22603605081569381</v>
      </c>
      <c r="AN61" s="19">
        <f>POWER(2,((J61-J60)-(J59-J58))-((I61-I60)-(I59-I58)) )</f>
        <v>0.50276576954472874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zoomScale="77" zoomScaleNormal="77" workbookViewId="0">
      <selection activeCell="K12" sqref="K12"/>
    </sheetView>
  </sheetViews>
  <sheetFormatPr defaultRowHeight="11.25" x14ac:dyDescent="0.2"/>
  <cols>
    <col min="1" max="1" width="9" style="4"/>
    <col min="2" max="45" width="6.375" style="4" customWidth="1"/>
    <col min="46" max="16384" width="9" style="4"/>
  </cols>
  <sheetData>
    <row r="1" spans="1:40" x14ac:dyDescent="0.2">
      <c r="A1" s="4" t="s">
        <v>25</v>
      </c>
    </row>
    <row r="2" spans="1:40" x14ac:dyDescent="0.2">
      <c r="A2" s="7" t="s">
        <v>109</v>
      </c>
      <c r="B2" s="10" t="s">
        <v>1</v>
      </c>
      <c r="C2" s="10" t="s">
        <v>2</v>
      </c>
      <c r="D2" s="10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20"/>
      <c r="J2" s="15"/>
      <c r="K2" s="19"/>
      <c r="L2" s="19"/>
      <c r="M2" s="21"/>
      <c r="N2" s="22"/>
      <c r="O2" s="23"/>
      <c r="P2" s="18"/>
      <c r="Q2" s="15"/>
      <c r="R2" s="15"/>
      <c r="S2" s="16"/>
      <c r="T2" s="16"/>
      <c r="U2" s="17"/>
      <c r="V2" s="17"/>
      <c r="W2" s="18"/>
      <c r="X2" s="18"/>
      <c r="Y2" s="24"/>
      <c r="Z2" s="24"/>
      <c r="AA2" s="25"/>
      <c r="AB2" s="25"/>
      <c r="AC2" s="33"/>
      <c r="AD2" s="29"/>
      <c r="AE2" s="30"/>
      <c r="AF2" s="30"/>
      <c r="AG2" s="13"/>
      <c r="AH2" s="13"/>
      <c r="AI2" s="31"/>
      <c r="AJ2" s="31"/>
      <c r="AK2" s="32"/>
      <c r="AL2" s="32"/>
      <c r="AM2" s="34"/>
      <c r="AN2" s="19"/>
    </row>
    <row r="3" spans="1:40" x14ac:dyDescent="0.2">
      <c r="A3" s="4" t="s">
        <v>8</v>
      </c>
      <c r="B3" s="11">
        <v>9.4046000000000021</v>
      </c>
      <c r="C3" s="11">
        <v>8.6746500000000015</v>
      </c>
      <c r="D3" s="11">
        <v>8.9364499999999989</v>
      </c>
      <c r="E3" s="13">
        <v>11.4658</v>
      </c>
      <c r="F3" s="13">
        <v>11.375300000000003</v>
      </c>
      <c r="G3" s="13">
        <v>11.785400000000001</v>
      </c>
      <c r="H3" s="13"/>
      <c r="I3" s="20">
        <f>-AVERAGE(B3:D3)</f>
        <v>-9.0052333333333348</v>
      </c>
      <c r="J3" s="15">
        <f>-AVERAGE(E3:H3)</f>
        <v>-11.542166666666668</v>
      </c>
      <c r="K3" s="19">
        <f>VAR(B3:D3)</f>
        <v>0.13675511083333375</v>
      </c>
      <c r="L3" s="19">
        <f>VAR(E3:H3)</f>
        <v>4.6419403333333116E-2</v>
      </c>
      <c r="M3" s="21">
        <f>((2*SUM(K3:K6,L3:L4,L6))+(3*L5))/17</f>
        <v>0.24141684181372552</v>
      </c>
      <c r="N3" s="22"/>
      <c r="O3" s="23">
        <f>FDIST(SUMSQ(J3-I3)/(M3*((1/3)+(1/3))),1,17)</f>
        <v>7.6307634345817109E-6</v>
      </c>
      <c r="P3" s="18">
        <f>POWER(2,(J3-I3))</f>
        <v>0.17230860628629624</v>
      </c>
      <c r="Q3" s="15"/>
      <c r="R3" s="15"/>
      <c r="S3" s="16"/>
      <c r="T3" s="16"/>
      <c r="U3" s="17"/>
      <c r="V3" s="17"/>
      <c r="W3" s="18"/>
      <c r="X3" s="18"/>
      <c r="Y3" s="24"/>
      <c r="Z3" s="24"/>
      <c r="AA3" s="25"/>
      <c r="AB3" s="25"/>
      <c r="AC3" s="33"/>
      <c r="AD3" s="29"/>
      <c r="AE3" s="30"/>
      <c r="AF3" s="30"/>
      <c r="AG3" s="13"/>
      <c r="AH3" s="13"/>
      <c r="AI3" s="31"/>
      <c r="AJ3" s="31"/>
      <c r="AK3" s="32"/>
      <c r="AL3" s="32"/>
      <c r="AM3" s="34"/>
      <c r="AN3" s="19"/>
    </row>
    <row r="4" spans="1:40" x14ac:dyDescent="0.2">
      <c r="A4" s="8" t="s">
        <v>9</v>
      </c>
      <c r="B4" s="11">
        <v>14.424500000000002</v>
      </c>
      <c r="C4" s="11">
        <v>12.845000000000001</v>
      </c>
      <c r="D4" s="11">
        <v>13.3896</v>
      </c>
      <c r="E4" s="13">
        <v>13.77975</v>
      </c>
      <c r="F4" s="13">
        <v>14.099099999999998</v>
      </c>
      <c r="G4" s="13">
        <v>14.189449999999997</v>
      </c>
      <c r="H4" s="13"/>
      <c r="I4" s="20">
        <f t="shared" ref="I4:I6" si="0">-AVERAGE(B4:D4)</f>
        <v>-13.553033333333333</v>
      </c>
      <c r="J4" s="15">
        <f t="shared" ref="J4:J6" si="1">-AVERAGE(E4:H4)</f>
        <v>-14.022766666666664</v>
      </c>
      <c r="K4" s="19">
        <f t="shared" ref="K4:K6" si="2">VAR(B4:D4)</f>
        <v>0.64373790333333447</v>
      </c>
      <c r="L4" s="19">
        <f>VAR(E4:H4)</f>
        <v>4.633360583333275E-2</v>
      </c>
      <c r="M4" s="21">
        <f>M3</f>
        <v>0.24141684181372552</v>
      </c>
      <c r="N4" s="22"/>
      <c r="O4" s="23">
        <f t="shared" ref="O4" si="3">FDIST(SUMSQ(J4-I4)/(M4*((1/3)+(1/3))),1,17)</f>
        <v>0.25779769610003322</v>
      </c>
      <c r="P4" s="18">
        <f t="shared" ref="P4:P6" si="4">POWER(2,(J4-I4))</f>
        <v>0.72209805748860789</v>
      </c>
      <c r="Q4" s="15">
        <f>FDIST(SUMSQ(I4-I3)/(M4*((1/3)+(1/3))),1,17)</f>
        <v>2.3913235519459679E-9</v>
      </c>
      <c r="R4" s="15">
        <f>POWER(2,I4-I3)</f>
        <v>4.2753904785859068E-2</v>
      </c>
      <c r="S4" s="16">
        <f>FDIST(SUMSQ(J4-J3)/(M4*((1/3)+(1/3))),1,17)</f>
        <v>1.0015365966206824E-5</v>
      </c>
      <c r="T4" s="16">
        <f>POWER(2,J4-J3)</f>
        <v>0.17916987584837213</v>
      </c>
      <c r="U4" s="17"/>
      <c r="V4" s="17"/>
      <c r="W4" s="18"/>
      <c r="X4" s="18"/>
      <c r="Y4" s="24"/>
      <c r="Z4" s="24"/>
      <c r="AA4" s="25"/>
      <c r="AB4" s="25"/>
      <c r="AC4" s="33"/>
      <c r="AD4" s="29"/>
      <c r="AE4" s="30"/>
      <c r="AF4" s="30"/>
      <c r="AG4" s="13"/>
      <c r="AH4" s="13"/>
      <c r="AI4" s="31"/>
      <c r="AJ4" s="31"/>
      <c r="AK4" s="32"/>
      <c r="AL4" s="32"/>
      <c r="AM4" s="34"/>
      <c r="AN4" s="19"/>
    </row>
    <row r="5" spans="1:40" x14ac:dyDescent="0.2">
      <c r="A5" s="8" t="s">
        <v>11</v>
      </c>
      <c r="B5" s="11">
        <v>10.49615</v>
      </c>
      <c r="C5" s="11">
        <v>11.202300000000001</v>
      </c>
      <c r="D5" s="11">
        <v>10.636150000000001</v>
      </c>
      <c r="E5" s="13">
        <v>14.981850000000001</v>
      </c>
      <c r="F5" s="13">
        <v>15.177950000000003</v>
      </c>
      <c r="G5" s="13">
        <v>14.56785</v>
      </c>
      <c r="H5" s="13">
        <v>14.708649999999999</v>
      </c>
      <c r="I5" s="20">
        <f t="shared" si="0"/>
        <v>-10.7782</v>
      </c>
      <c r="J5" s="15">
        <f t="shared" si="1"/>
        <v>-14.859075000000001</v>
      </c>
      <c r="K5" s="19">
        <f t="shared" si="2"/>
        <v>0.13979560750000031</v>
      </c>
      <c r="L5" s="19">
        <f t="shared" ref="L5:L6" si="5">VAR(E5:H5)</f>
        <v>7.4731549166667507E-2</v>
      </c>
      <c r="M5" s="21">
        <f>M3</f>
        <v>0.24141684181372552</v>
      </c>
      <c r="N5" s="22"/>
      <c r="O5" s="23">
        <f>FDIST(SUMSQ(J5-I5)/(M5*((1/3)+(1/4))),1,17)</f>
        <v>4.4695028936495723E-9</v>
      </c>
      <c r="P5" s="18">
        <f t="shared" si="4"/>
        <v>5.9092752071932195E-2</v>
      </c>
      <c r="Q5" s="15">
        <f>FDIST(SUMSQ(I5-I3)/(M4*((1/3)+(1/3))),1,17)</f>
        <v>3.7524613508458179E-4</v>
      </c>
      <c r="R5" s="15">
        <f>POWER(2,I5-I3)</f>
        <v>0.29260642093440253</v>
      </c>
      <c r="S5" s="16">
        <f>FDIST(SUMSQ(J5-J3)/(M4*((1/3)+(1/4))),1,17)</f>
        <v>9.1536756575170532E-8</v>
      </c>
      <c r="T5" s="16">
        <f>POWER(2,J5-J3)</f>
        <v>0.10034854938239511</v>
      </c>
      <c r="U5" s="17">
        <f>FDIST(SUMSQ(I5-I4)/(M4*((1/3)+(1/3))),1,17)</f>
        <v>2.4926392018586592E-6</v>
      </c>
      <c r="V5" s="17">
        <f>POWER(2,I5-I4)</f>
        <v>6.8439695134275231</v>
      </c>
      <c r="W5" s="18">
        <f>FDIST(SUMSQ(J5-J4)/(M4*((1/3)+(1/4))),1,17)</f>
        <v>3.9629288319040633E-2</v>
      </c>
      <c r="X5" s="18">
        <f>POWER(2,J5-J4)</f>
        <v>0.56007489488533257</v>
      </c>
      <c r="Y5" s="24"/>
      <c r="Z5" s="24"/>
      <c r="AA5" s="25"/>
      <c r="AB5" s="25"/>
      <c r="AC5" s="33"/>
      <c r="AD5" s="29"/>
      <c r="AE5" s="30"/>
      <c r="AF5" s="30"/>
      <c r="AG5" s="13"/>
      <c r="AH5" s="13"/>
      <c r="AI5" s="31"/>
      <c r="AJ5" s="31"/>
      <c r="AK5" s="32"/>
      <c r="AL5" s="32"/>
      <c r="AM5" s="34"/>
      <c r="AN5" s="19"/>
    </row>
    <row r="6" spans="1:40" x14ac:dyDescent="0.2">
      <c r="A6" s="8" t="s">
        <v>12</v>
      </c>
      <c r="B6" s="11">
        <v>11.243350000000003</v>
      </c>
      <c r="C6" s="11">
        <v>12.152850000000001</v>
      </c>
      <c r="D6" s="11">
        <v>12.548450000000001</v>
      </c>
      <c r="E6" s="12">
        <v>14.206700000000001</v>
      </c>
      <c r="F6" s="13">
        <v>15.228850000000001</v>
      </c>
      <c r="G6" s="13">
        <v>15.526250000000001</v>
      </c>
      <c r="H6" s="13"/>
      <c r="I6" s="20">
        <f t="shared" si="0"/>
        <v>-11.98155</v>
      </c>
      <c r="J6" s="15">
        <f t="shared" si="1"/>
        <v>-14.987266666666669</v>
      </c>
      <c r="K6" s="19">
        <f t="shared" si="2"/>
        <v>0.44782926999999834</v>
      </c>
      <c r="L6" s="19">
        <f t="shared" si="5"/>
        <v>0.47907493083333308</v>
      </c>
      <c r="M6" s="21">
        <f>M3</f>
        <v>0.24141684181372552</v>
      </c>
      <c r="N6" s="22"/>
      <c r="O6" s="23">
        <f t="shared" ref="O6" si="6">FDIST(SUMSQ(J6-I6)/(M6*((1/3)+(1/3))),1,17)</f>
        <v>8.8090612387093366E-7</v>
      </c>
      <c r="P6" s="18">
        <f t="shared" si="4"/>
        <v>0.12450566861595457</v>
      </c>
      <c r="Q6" s="15">
        <f>FDIST(SUMSQ(I6-I3)/(M4*((1/3)+(1/3))),1,17)</f>
        <v>1.0031715600542297E-6</v>
      </c>
      <c r="R6" s="15">
        <f>POWER(2,I6-I3)</f>
        <v>0.12706893989907317</v>
      </c>
      <c r="S6" s="16">
        <f>FDIST(SUMSQ(J6-J3)/(M4*((1/3)+(1/3))),1,17)</f>
        <v>1.3727860871474652E-7</v>
      </c>
      <c r="T6" s="16">
        <f>POWER(2,J6-J3)</f>
        <v>9.1816675112372959E-2</v>
      </c>
      <c r="U6" s="17">
        <f>FDIST(SUMSQ(I6-I4)/(M4*((1/3)+(1/3))),1,17)</f>
        <v>1.1096056621909467E-3</v>
      </c>
      <c r="V6" s="17">
        <f>POWER(2,I6-I4)</f>
        <v>2.9721013913354053</v>
      </c>
      <c r="W6" s="18">
        <f>FDIST(SUMSQ(J6-J4)/(M4*((1/3)+(1/3))),1,17)</f>
        <v>2.7890528018039908E-2</v>
      </c>
      <c r="X6" s="18">
        <f>POWER(2,J6-J4)</f>
        <v>0.51245598445396912</v>
      </c>
      <c r="Y6" s="24">
        <f>FDIST(SUMSQ(I6-I5)/(M4*((1/3)+(1/3))),1,17)</f>
        <v>8.0627006850102698E-3</v>
      </c>
      <c r="Z6" s="24">
        <f>POWER(2,I6-I5)</f>
        <v>0.43426572627249321</v>
      </c>
      <c r="AA6" s="25">
        <f>FDIST(SUMSQ(J6-J5)/(M4*((1/3)+(1/4))),1,17)</f>
        <v>0.73683823797226478</v>
      </c>
      <c r="AB6" s="25">
        <f>POWER(2,J6-J5)</f>
        <v>0.9149776023417141</v>
      </c>
      <c r="AC6" s="33">
        <f>FDIST(SUMSQ((I6-I5)-(I4-I3))/(M4*((1/3)+(1/3)+(1/3)+(1/3))),1,17)</f>
        <v>1.7654452808223917E-5</v>
      </c>
      <c r="AD6" s="29">
        <f>POWER(2,(I6-I5)-(I4-I3))</f>
        <v>10.157334831697698</v>
      </c>
      <c r="AE6" s="30">
        <f>FDIST(SUMSQ((J6-J5)-(J4-J3))/(M4*((1/3)+(1/4)+(1/3)+(1/3))),1,17)</f>
        <v>5.0384727114112212E-4</v>
      </c>
      <c r="AF6" s="30">
        <f>POWER(2,(J6-J5)-(J4-J3))</f>
        <v>5.1067602631819717</v>
      </c>
      <c r="AG6" s="13">
        <f>FDIST(SUMSQ((J4-J3)-(I4-I3))/(M4*((1/3)+(1/3)+(1/3)+(1/3))),1,17)</f>
        <v>2.0094823210083496E-3</v>
      </c>
      <c r="AH6" s="13">
        <f>POWER(2,(J4-J3)-(I4-I3))</f>
        <v>4.1907254260348381</v>
      </c>
      <c r="AI6" s="31">
        <f>FDIST(SUMSQ((J5-J3)-(I5-I3))/(M4*((1/3)+(1/4)+(1/3)+(1/3))),1,17)</f>
        <v>1.2034971425653278E-2</v>
      </c>
      <c r="AJ6" s="31">
        <f>POWER(2,(J5-J3)-(I5-I3))</f>
        <v>0.34294718845179267</v>
      </c>
      <c r="AK6" s="32">
        <f>FDIST(SUMSQ((J6-J3)-(I6-I3))/(M4*((1/3)+(1/3)+(1/3)+(1/3))),1,17)</f>
        <v>0.42010000691810512</v>
      </c>
      <c r="AL6" s="32">
        <f>POWER(2,(J6-J3)-(I6-I3))</f>
        <v>0.72257370829803136</v>
      </c>
      <c r="AM6" s="34">
        <f>FDIST(SUMSQ(((J6-J5)-(J4-J3))-((I6-I5)-(I4-I3)))/(M4*((1/3)+(1/4)+(1/3)+(1/3)+(1/3)+(1/3)+(1/3)+(1/3))),1,17)</f>
        <v>0.22603605081569381</v>
      </c>
      <c r="AN6" s="19">
        <f>POWER(2,((J6-J5)-(J4-J3))-((I6-I5)-(I4-I3)) )</f>
        <v>0.50276576954472874</v>
      </c>
    </row>
    <row r="8" spans="1:40" x14ac:dyDescent="0.2">
      <c r="E8" s="4">
        <v>1</v>
      </c>
      <c r="F8" s="4">
        <v>1</v>
      </c>
      <c r="G8" s="4">
        <v>1</v>
      </c>
      <c r="H8" s="4">
        <v>2</v>
      </c>
      <c r="I8" s="4">
        <v>2</v>
      </c>
      <c r="J8" s="4">
        <v>2</v>
      </c>
      <c r="K8" s="4">
        <v>3</v>
      </c>
      <c r="L8" s="4">
        <v>3</v>
      </c>
      <c r="M8" s="4">
        <v>3</v>
      </c>
      <c r="N8" s="4">
        <v>4</v>
      </c>
      <c r="O8" s="4">
        <v>4</v>
      </c>
      <c r="P8" s="4">
        <v>4</v>
      </c>
      <c r="Q8" s="4">
        <v>5</v>
      </c>
      <c r="R8" s="4">
        <v>5</v>
      </c>
      <c r="S8" s="4">
        <v>5</v>
      </c>
      <c r="T8" s="4">
        <v>6</v>
      </c>
      <c r="U8" s="4">
        <v>6</v>
      </c>
      <c r="V8" s="4">
        <v>6</v>
      </c>
      <c r="W8" s="4">
        <v>6</v>
      </c>
      <c r="X8" s="4">
        <v>7</v>
      </c>
      <c r="Y8" s="4">
        <v>7</v>
      </c>
      <c r="Z8" s="4">
        <v>7</v>
      </c>
      <c r="AA8" s="4">
        <v>8</v>
      </c>
      <c r="AB8" s="4">
        <v>8</v>
      </c>
      <c r="AC8" s="4">
        <v>8</v>
      </c>
    </row>
    <row r="9" spans="1:40" x14ac:dyDescent="0.2">
      <c r="A9" s="4" t="s">
        <v>88</v>
      </c>
      <c r="B9" s="4" t="s">
        <v>89</v>
      </c>
      <c r="E9" s="4" t="s">
        <v>26</v>
      </c>
      <c r="F9" s="4" t="s">
        <v>27</v>
      </c>
      <c r="G9" s="4" t="s">
        <v>28</v>
      </c>
      <c r="H9" s="4" t="s">
        <v>29</v>
      </c>
      <c r="I9" s="4" t="s">
        <v>30</v>
      </c>
      <c r="J9" s="4" t="s">
        <v>31</v>
      </c>
      <c r="K9" s="4" t="s">
        <v>38</v>
      </c>
      <c r="L9" s="4" t="s">
        <v>39</v>
      </c>
      <c r="M9" s="4" t="s">
        <v>40</v>
      </c>
      <c r="N9" s="4" t="s">
        <v>41</v>
      </c>
      <c r="O9" s="4" t="s">
        <v>42</v>
      </c>
      <c r="P9" s="4" t="s">
        <v>43</v>
      </c>
      <c r="Q9" s="4" t="s">
        <v>32</v>
      </c>
      <c r="R9" s="4" t="s">
        <v>33</v>
      </c>
      <c r="S9" s="4" t="s">
        <v>34</v>
      </c>
      <c r="T9" s="4" t="s">
        <v>35</v>
      </c>
      <c r="U9" s="4" t="s">
        <v>36</v>
      </c>
      <c r="V9" s="4" t="s">
        <v>37</v>
      </c>
      <c r="W9" s="4" t="s">
        <v>44</v>
      </c>
      <c r="X9" s="4" t="s">
        <v>45</v>
      </c>
      <c r="Y9" s="4" t="s">
        <v>46</v>
      </c>
      <c r="Z9" s="4" t="s">
        <v>47</v>
      </c>
      <c r="AA9" s="4" t="s">
        <v>48</v>
      </c>
      <c r="AB9" s="4" t="s">
        <v>49</v>
      </c>
      <c r="AC9" s="4" t="s">
        <v>50</v>
      </c>
    </row>
    <row r="10" spans="1:40" x14ac:dyDescent="0.2">
      <c r="A10" s="4">
        <f>MIN(E10:AC10)</f>
        <v>-15.526250000000001</v>
      </c>
      <c r="B10" s="4">
        <f>MAX(E10:AC10)</f>
        <v>-8.6746500000000015</v>
      </c>
      <c r="C10" s="4" t="s">
        <v>87</v>
      </c>
      <c r="E10" s="4">
        <f t="shared" ref="E10:J10" si="7">-B3</f>
        <v>-9.4046000000000021</v>
      </c>
      <c r="F10" s="4">
        <f t="shared" si="7"/>
        <v>-8.6746500000000015</v>
      </c>
      <c r="G10" s="4">
        <f t="shared" si="7"/>
        <v>-8.9364499999999989</v>
      </c>
      <c r="H10" s="4">
        <f t="shared" si="7"/>
        <v>-11.4658</v>
      </c>
      <c r="I10" s="4">
        <f t="shared" si="7"/>
        <v>-11.375300000000003</v>
      </c>
      <c r="J10" s="4">
        <f t="shared" si="7"/>
        <v>-11.785400000000001</v>
      </c>
      <c r="K10" s="4">
        <f t="shared" ref="K10:P10" si="8">-B4</f>
        <v>-14.424500000000002</v>
      </c>
      <c r="L10" s="4">
        <f t="shared" si="8"/>
        <v>-12.845000000000001</v>
      </c>
      <c r="M10" s="4">
        <f t="shared" si="8"/>
        <v>-13.3896</v>
      </c>
      <c r="N10" s="4">
        <f t="shared" si="8"/>
        <v>-13.77975</v>
      </c>
      <c r="O10" s="4">
        <f t="shared" si="8"/>
        <v>-14.099099999999998</v>
      </c>
      <c r="P10" s="4">
        <f t="shared" si="8"/>
        <v>-14.189449999999997</v>
      </c>
      <c r="Q10" s="4">
        <f t="shared" ref="Q10:W10" si="9">-B5</f>
        <v>-10.49615</v>
      </c>
      <c r="R10" s="4">
        <f t="shared" si="9"/>
        <v>-11.202300000000001</v>
      </c>
      <c r="S10" s="4">
        <f t="shared" si="9"/>
        <v>-10.636150000000001</v>
      </c>
      <c r="T10" s="4">
        <f t="shared" si="9"/>
        <v>-14.981850000000001</v>
      </c>
      <c r="U10" s="4">
        <f t="shared" si="9"/>
        <v>-15.177950000000003</v>
      </c>
      <c r="V10" s="4">
        <f t="shared" si="9"/>
        <v>-14.56785</v>
      </c>
      <c r="W10" s="4">
        <f t="shared" si="9"/>
        <v>-14.708649999999999</v>
      </c>
      <c r="X10" s="4">
        <f t="shared" ref="X10:AC10" si="10">-B6</f>
        <v>-11.243350000000003</v>
      </c>
      <c r="Y10" s="4">
        <f t="shared" si="10"/>
        <v>-12.152850000000001</v>
      </c>
      <c r="Z10" s="4">
        <f t="shared" si="10"/>
        <v>-12.548450000000001</v>
      </c>
      <c r="AA10" s="4">
        <f t="shared" si="10"/>
        <v>-14.206700000000001</v>
      </c>
      <c r="AB10" s="4">
        <f t="shared" si="10"/>
        <v>-15.228850000000001</v>
      </c>
      <c r="AC10" s="4">
        <f t="shared" si="10"/>
        <v>-15.526250000000001</v>
      </c>
    </row>
    <row r="11" spans="1:40" x14ac:dyDescent="0.2">
      <c r="A11" s="4">
        <f>MIN(E11:AC11)</f>
        <v>-6.5210166666666662</v>
      </c>
      <c r="B11" s="4">
        <f>MAX(E11:AC11)</f>
        <v>0.33058333333333323</v>
      </c>
      <c r="C11" s="4" t="s">
        <v>90</v>
      </c>
      <c r="E11" s="4">
        <f>E10-$I3</f>
        <v>-0.39936666666666731</v>
      </c>
      <c r="F11" s="4">
        <f t="shared" ref="F11:AC11" si="11">F10-$I3</f>
        <v>0.33058333333333323</v>
      </c>
      <c r="G11" s="4">
        <f t="shared" si="11"/>
        <v>6.8783333333335861E-2</v>
      </c>
      <c r="H11" s="4">
        <f t="shared" si="11"/>
        <v>-2.460566666666665</v>
      </c>
      <c r="I11" s="4">
        <f t="shared" si="11"/>
        <v>-2.3700666666666681</v>
      </c>
      <c r="J11" s="4">
        <f t="shared" si="11"/>
        <v>-2.7801666666666662</v>
      </c>
      <c r="K11" s="4">
        <f>K10-$I3</f>
        <v>-5.4192666666666671</v>
      </c>
      <c r="L11" s="4">
        <f t="shared" si="11"/>
        <v>-3.8397666666666659</v>
      </c>
      <c r="M11" s="4">
        <f t="shared" si="11"/>
        <v>-4.384366666666665</v>
      </c>
      <c r="N11" s="4">
        <f t="shared" si="11"/>
        <v>-4.7745166666666652</v>
      </c>
      <c r="O11" s="4">
        <f t="shared" si="11"/>
        <v>-5.0938666666666634</v>
      </c>
      <c r="P11" s="4">
        <f t="shared" si="11"/>
        <v>-5.1842166666666625</v>
      </c>
      <c r="Q11" s="4">
        <f t="shared" si="11"/>
        <v>-1.4909166666666653</v>
      </c>
      <c r="R11" s="4">
        <f t="shared" si="11"/>
        <v>-2.1970666666666663</v>
      </c>
      <c r="S11" s="4">
        <f t="shared" si="11"/>
        <v>-1.6309166666666659</v>
      </c>
      <c r="T11" s="4">
        <f t="shared" si="11"/>
        <v>-5.9766166666666667</v>
      </c>
      <c r="U11" s="4">
        <f t="shared" si="11"/>
        <v>-6.172716666666668</v>
      </c>
      <c r="V11" s="4">
        <f t="shared" si="11"/>
        <v>-5.5626166666666652</v>
      </c>
      <c r="W11" s="4">
        <f t="shared" si="11"/>
        <v>-5.7034166666666639</v>
      </c>
      <c r="X11" s="4">
        <f t="shared" si="11"/>
        <v>-2.2381166666666683</v>
      </c>
      <c r="Y11" s="4">
        <f t="shared" si="11"/>
        <v>-3.1476166666666661</v>
      </c>
      <c r="Z11" s="4">
        <f t="shared" si="11"/>
        <v>-3.543216666666666</v>
      </c>
      <c r="AA11" s="4">
        <f t="shared" si="11"/>
        <v>-5.2014666666666667</v>
      </c>
      <c r="AB11" s="4">
        <f t="shared" si="11"/>
        <v>-6.2236166666666666</v>
      </c>
      <c r="AC11" s="4">
        <f t="shared" si="11"/>
        <v>-6.5210166666666662</v>
      </c>
    </row>
    <row r="13" spans="1:40" x14ac:dyDescent="0.2">
      <c r="P13" s="4" t="s">
        <v>91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zoomScale="77" zoomScaleNormal="77" workbookViewId="0">
      <selection activeCell="J19" sqref="J19"/>
    </sheetView>
  </sheetViews>
  <sheetFormatPr defaultRowHeight="15" x14ac:dyDescent="0.2"/>
  <cols>
    <col min="1" max="1" width="12.625" style="1" bestFit="1" customWidth="1"/>
    <col min="2" max="3" width="9.25" style="1" bestFit="1" customWidth="1"/>
    <col min="4" max="4" width="10.5" style="1" customWidth="1"/>
    <col min="5" max="6" width="9.375" style="1" customWidth="1"/>
    <col min="7" max="8" width="9.25" style="1" bestFit="1" customWidth="1"/>
    <col min="9" max="9" width="10.5" style="1" customWidth="1"/>
    <col min="10" max="11" width="9.375" style="1" customWidth="1"/>
    <col min="12" max="15" width="10.375" style="1" customWidth="1"/>
    <col min="16" max="16" width="15.625" style="1" customWidth="1"/>
    <col min="17" max="17" width="15.25" style="1" customWidth="1"/>
    <col min="18" max="18" width="15.625" style="1" customWidth="1"/>
    <col min="19" max="19" width="15.25" style="1" customWidth="1"/>
    <col min="20" max="20" width="10.625" style="1" customWidth="1"/>
    <col min="21" max="16384" width="9" style="1"/>
  </cols>
  <sheetData>
    <row r="1" spans="1:20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x14ac:dyDescent="0.2">
      <c r="A2" s="67" t="s">
        <v>93</v>
      </c>
      <c r="B2" s="44" t="s">
        <v>94</v>
      </c>
      <c r="C2" s="45"/>
      <c r="D2" s="45"/>
      <c r="E2" s="45"/>
      <c r="F2" s="45"/>
      <c r="G2" s="44"/>
      <c r="H2" s="45"/>
      <c r="I2" s="45"/>
      <c r="J2" s="45"/>
      <c r="K2" s="45"/>
      <c r="L2" s="45"/>
      <c r="M2" s="45"/>
      <c r="N2" s="45"/>
      <c r="O2" s="46"/>
      <c r="P2" s="59" t="s">
        <v>103</v>
      </c>
      <c r="Q2" s="59" t="s">
        <v>104</v>
      </c>
      <c r="R2" s="59" t="s">
        <v>103</v>
      </c>
      <c r="S2" s="59" t="s">
        <v>104</v>
      </c>
      <c r="T2" s="37"/>
    </row>
    <row r="3" spans="1:20" s="35" customFormat="1" ht="75" customHeight="1" x14ac:dyDescent="0.2">
      <c r="A3" s="68"/>
      <c r="B3" s="47" t="s">
        <v>97</v>
      </c>
      <c r="C3" s="48" t="s">
        <v>98</v>
      </c>
      <c r="D3" s="48" t="s">
        <v>99</v>
      </c>
      <c r="E3" s="48" t="s">
        <v>95</v>
      </c>
      <c r="F3" s="48" t="s">
        <v>96</v>
      </c>
      <c r="G3" s="47" t="s">
        <v>113</v>
      </c>
      <c r="H3" s="48" t="s">
        <v>114</v>
      </c>
      <c r="I3" s="48" t="s">
        <v>115</v>
      </c>
      <c r="J3" s="48" t="s">
        <v>116</v>
      </c>
      <c r="K3" s="48" t="s">
        <v>117</v>
      </c>
      <c r="L3" s="47" t="s">
        <v>102</v>
      </c>
      <c r="M3" s="48" t="s">
        <v>100</v>
      </c>
      <c r="N3" s="48" t="s">
        <v>101</v>
      </c>
      <c r="O3" s="49" t="s">
        <v>105</v>
      </c>
      <c r="P3" s="60" t="s">
        <v>111</v>
      </c>
      <c r="Q3" s="60" t="s">
        <v>106</v>
      </c>
      <c r="R3" s="60" t="s">
        <v>107</v>
      </c>
      <c r="S3" s="60" t="s">
        <v>108</v>
      </c>
      <c r="T3" s="60" t="s">
        <v>110</v>
      </c>
    </row>
    <row r="4" spans="1:20" x14ac:dyDescent="0.2">
      <c r="A4" s="67" t="str">
        <f>Sheet1!A3</f>
        <v>Npy</v>
      </c>
      <c r="B4" s="50">
        <f>Sheet1!Q11</f>
        <v>0.5448518320418092</v>
      </c>
      <c r="C4" s="51">
        <f>Sheet1!Q12</f>
        <v>0.62764193554502046</v>
      </c>
      <c r="D4" s="52">
        <f>Sheet1!Q13</f>
        <v>9.6590255954597711E-6</v>
      </c>
      <c r="E4" s="52">
        <f>Sheet1!U13</f>
        <v>2.9830297989512222E-6</v>
      </c>
      <c r="F4" s="52">
        <f>Sheet1!Y13</f>
        <v>2.5640112327950146E-5</v>
      </c>
      <c r="G4" s="50">
        <f>Sheet1!S11</f>
        <v>0.69040780401925606</v>
      </c>
      <c r="H4" s="51">
        <f>Sheet1!S12</f>
        <v>0.22613485246067433</v>
      </c>
      <c r="I4" s="52">
        <f>Sheet1!S13</f>
        <v>1.1193213282337418E-4</v>
      </c>
      <c r="J4" s="52">
        <f>Sheet1!W13</f>
        <v>2.6352553532732801E-4</v>
      </c>
      <c r="K4" s="52">
        <f>Sheet1!AA13</f>
        <v>4.5872384624387731E-6</v>
      </c>
      <c r="L4" s="50">
        <f>Sheet1!O10</f>
        <v>9.6691325381612583E-2</v>
      </c>
      <c r="M4" s="51">
        <f>Sheet1!O11</f>
        <v>0.47222350824417514</v>
      </c>
      <c r="N4" s="51">
        <f>Sheet1!O12</f>
        <v>1.9237969208910567E-3</v>
      </c>
      <c r="O4" s="53">
        <f>Sheet1!O13</f>
        <v>8.5803983956544323E-3</v>
      </c>
      <c r="P4" s="61">
        <f>Sheet1!AC13</f>
        <v>3.3452154377963699E-4</v>
      </c>
      <c r="Q4" s="65">
        <f>Sheet1!AD13</f>
        <v>308.5406288278582</v>
      </c>
      <c r="R4" s="65">
        <f>Sheet1!AE13</f>
        <v>5.9372167942938218E-4</v>
      </c>
      <c r="S4" s="65">
        <f>Sheet1!AF13</f>
        <v>184.69593876078449</v>
      </c>
      <c r="T4" s="40">
        <f>Sheet1!AM13</f>
        <v>0.77706308857733586</v>
      </c>
    </row>
    <row r="5" spans="1:20" x14ac:dyDescent="0.2">
      <c r="A5" s="69" t="str">
        <f>Sheet1!A15</f>
        <v>Tmprss11e</v>
      </c>
      <c r="B5" s="54">
        <f>Sheet1!Q17</f>
        <v>0.57984436244416493</v>
      </c>
      <c r="C5" s="38">
        <f>Sheet1!Q18</f>
        <v>4.2951492972290034E-2</v>
      </c>
      <c r="D5" s="39">
        <f>Sheet1!Q19</f>
        <v>8.2659967610826908E-5</v>
      </c>
      <c r="E5" s="39">
        <f>Sheet1!U19</f>
        <v>2.7144646763443281E-4</v>
      </c>
      <c r="F5" s="39">
        <f>Sheet1!Y19</f>
        <v>1.1907393355242606E-6</v>
      </c>
      <c r="G5" s="54">
        <f>Sheet1!S17</f>
        <v>5.280579835245834E-3</v>
      </c>
      <c r="H5" s="38">
        <f>Sheet1!S18</f>
        <v>0.11080818943480515</v>
      </c>
      <c r="I5" s="38">
        <f>Sheet1!S19</f>
        <v>0.18450441288888098</v>
      </c>
      <c r="J5" s="38">
        <f>Sheet1!W19</f>
        <v>8.7384601205102122E-2</v>
      </c>
      <c r="K5" s="38">
        <f>Sheet1!AA19</f>
        <v>5.708034077860611E-3</v>
      </c>
      <c r="L5" s="56">
        <f>Sheet1!O16</f>
        <v>2.4165758288784099E-6</v>
      </c>
      <c r="M5" s="39">
        <f>Sheet1!O17</f>
        <v>4.8411912335562479E-4</v>
      </c>
      <c r="N5" s="39">
        <f>Sheet1!O18</f>
        <v>3.361633583310677E-6</v>
      </c>
      <c r="O5" s="55">
        <f>Sheet1!O19</f>
        <v>5.8085275871091099E-9</v>
      </c>
      <c r="P5" s="62">
        <f>Sheet1!AC19</f>
        <v>1.7444560080055399E-4</v>
      </c>
      <c r="Q5" s="63">
        <f>Sheet1!AD19</f>
        <v>4.6231195395047573</v>
      </c>
      <c r="R5" s="63">
        <f>Sheet1!AE19</f>
        <v>0.86273807359540466</v>
      </c>
      <c r="S5" s="63">
        <f>Sheet1!AF19</f>
        <v>0.9470062375779269</v>
      </c>
      <c r="T5" s="40">
        <f>Sheet1!AM19</f>
        <v>2.4333268684104702E-3</v>
      </c>
    </row>
    <row r="6" spans="1:20" x14ac:dyDescent="0.2">
      <c r="A6" s="69" t="str">
        <f>Sheet1!A21</f>
        <v>Dusp6</v>
      </c>
      <c r="B6" s="54">
        <f>Sheet1!Q23</f>
        <v>7.1842587161137866E-2</v>
      </c>
      <c r="C6" s="38">
        <f>Sheet1!Q24</f>
        <v>2.1771591029106901E-2</v>
      </c>
      <c r="D6" s="39">
        <f>Sheet1!Q25</f>
        <v>4.06918973768648E-5</v>
      </c>
      <c r="E6" s="38">
        <f>Sheet1!U25</f>
        <v>2.4095080667405379E-3</v>
      </c>
      <c r="F6" s="38">
        <f>Sheet1!Y25</f>
        <v>8.8846685094092701E-3</v>
      </c>
      <c r="G6" s="54">
        <f>Sheet1!S23</f>
        <v>0.57260387988214112</v>
      </c>
      <c r="H6" s="39">
        <f>Sheet1!S24</f>
        <v>2.866521562086656E-5</v>
      </c>
      <c r="I6" s="39">
        <f>Sheet1!S25</f>
        <v>3.9094707509581926E-4</v>
      </c>
      <c r="J6" s="38">
        <f>Sheet1!W25</f>
        <v>1.3554062138507988E-3</v>
      </c>
      <c r="K6" s="38">
        <f>Sheet1!AA25</f>
        <v>0.35621633276750586</v>
      </c>
      <c r="L6" s="56">
        <f>Sheet1!O22</f>
        <v>2.6247803638878635E-10</v>
      </c>
      <c r="M6" s="39">
        <f>Sheet1!O23</f>
        <v>5.6748207402148282E-11</v>
      </c>
      <c r="N6" s="39">
        <f>Sheet1!O24</f>
        <v>3.5451102817800914E-9</v>
      </c>
      <c r="O6" s="55">
        <f>Sheet1!O25</f>
        <v>7.5996277951930511E-11</v>
      </c>
      <c r="P6" s="63">
        <f>Sheet1!AC25</f>
        <v>0.47453247794002196</v>
      </c>
      <c r="Q6" s="63">
        <f>Sheet1!AD25</f>
        <v>1.1487647083322154</v>
      </c>
      <c r="R6" s="63">
        <f>Sheet1!AE25</f>
        <v>0.30043472615408706</v>
      </c>
      <c r="S6" s="63">
        <f>Sheet1!AF25</f>
        <v>0.821925288510439</v>
      </c>
      <c r="T6" s="40">
        <f>Sheet1!AM25</f>
        <v>0.22176834008586904</v>
      </c>
    </row>
    <row r="7" spans="1:20" x14ac:dyDescent="0.2">
      <c r="A7" s="69" t="str">
        <f>Sheet1!A27</f>
        <v>Ivl</v>
      </c>
      <c r="B7" s="54">
        <f>Sheet1!Q29</f>
        <v>0.43689320937324239</v>
      </c>
      <c r="C7" s="38">
        <f>Sheet1!Q30</f>
        <v>0.23318784702334494</v>
      </c>
      <c r="D7" s="38">
        <f>Sheet1!Q31</f>
        <v>1.0216416284495439E-3</v>
      </c>
      <c r="E7" s="39">
        <f>Sheet1!U31</f>
        <v>1.8490222707299352E-4</v>
      </c>
      <c r="F7" s="38">
        <f>Sheet1!Y31</f>
        <v>1.4583378586925291E-2</v>
      </c>
      <c r="G7" s="54">
        <f>Sheet1!S29</f>
        <v>0.19457226199659688</v>
      </c>
      <c r="H7" s="38">
        <f>Sheet1!S30</f>
        <v>5.2813783795255344E-2</v>
      </c>
      <c r="I7" s="38">
        <f>Sheet1!S31</f>
        <v>0.37304177507457725</v>
      </c>
      <c r="J7" s="38">
        <f>Sheet1!W31</f>
        <v>0.66863006297971572</v>
      </c>
      <c r="K7" s="38">
        <f>Sheet1!AA31</f>
        <v>0.28520938791167499</v>
      </c>
      <c r="L7" s="54">
        <f>Sheet1!O28</f>
        <v>0.52195066411804314</v>
      </c>
      <c r="M7" s="38">
        <f>Sheet1!O29</f>
        <v>0.92183063586967284</v>
      </c>
      <c r="N7" s="38">
        <f>Sheet1!O30</f>
        <v>1.5046502400766382E-2</v>
      </c>
      <c r="O7" s="40">
        <f>Sheet1!O31</f>
        <v>5.8084742535996318E-4</v>
      </c>
      <c r="P7" s="63">
        <f>Sheet1!AC31</f>
        <v>2.363131459299395E-2</v>
      </c>
      <c r="Q7" s="63">
        <f>Sheet1!AD31</f>
        <v>4.2455334343711764</v>
      </c>
      <c r="R7" s="63">
        <f>Sheet1!AE31</f>
        <v>9.9922836508151855E-2</v>
      </c>
      <c r="S7" s="63">
        <f>Sheet1!AF31</f>
        <v>2.6644956923585594</v>
      </c>
      <c r="T7" s="40">
        <f>Sheet1!AM31</f>
        <v>0.57258615841081362</v>
      </c>
    </row>
    <row r="8" spans="1:20" x14ac:dyDescent="0.2">
      <c r="A8" s="69" t="str">
        <f>Sheet1!A33</f>
        <v>Tff1</v>
      </c>
      <c r="B8" s="56">
        <f>Sheet1!Q35</f>
        <v>6.4973062861828435E-14</v>
      </c>
      <c r="C8" s="38">
        <f>Sheet1!Q36</f>
        <v>7.4977670455372014E-3</v>
      </c>
      <c r="D8" s="39">
        <f>Sheet1!Q37</f>
        <v>1.6540294410894617E-13</v>
      </c>
      <c r="E8" s="38">
        <f>Sheet1!U37</f>
        <v>0.24120720409759216</v>
      </c>
      <c r="F8" s="39">
        <f>Sheet1!Y37</f>
        <v>2.1729595214065596E-12</v>
      </c>
      <c r="G8" s="56">
        <f>Sheet1!S35</f>
        <v>2.7076711012347018E-13</v>
      </c>
      <c r="H8" s="39">
        <f>Sheet1!S36</f>
        <v>2.9777788575925136E-4</v>
      </c>
      <c r="I8" s="39">
        <f>Sheet1!S37</f>
        <v>7.3262016605524859E-10</v>
      </c>
      <c r="J8" s="39">
        <f>Sheet1!W37</f>
        <v>4.5445010114384959E-7</v>
      </c>
      <c r="K8" s="39">
        <f>Sheet1!AA37</f>
        <v>1.4136015260932473E-7</v>
      </c>
      <c r="L8" s="54">
        <f>Sheet1!O34</f>
        <v>6.2078631400441014E-3</v>
      </c>
      <c r="M8" s="38">
        <f>Sheet1!O35</f>
        <v>0.2135426156695551</v>
      </c>
      <c r="N8" s="39">
        <f>Sheet1!O36</f>
        <v>2.4353699707656135E-4</v>
      </c>
      <c r="O8" s="55">
        <f>Sheet1!O37</f>
        <v>5.1418690275096293E-5</v>
      </c>
      <c r="P8" s="63">
        <f>Sheet1!AC37</f>
        <v>7.9905398060034424E-3</v>
      </c>
      <c r="Q8" s="63">
        <f>Sheet1!AD37</f>
        <v>0.38985242130566122</v>
      </c>
      <c r="R8" s="62">
        <f>Sheet1!AE37</f>
        <v>9.1124602812409565E-8</v>
      </c>
      <c r="S8" s="63">
        <f>Sheet1!AF37</f>
        <v>6.8241231860094065E-2</v>
      </c>
      <c r="T8" s="40">
        <f>Sheet1!AM37</f>
        <v>9.4276120744531339E-4</v>
      </c>
    </row>
    <row r="9" spans="1:20" x14ac:dyDescent="0.2">
      <c r="A9" s="69" t="str">
        <f>Sheet1!A39</f>
        <v>Gkn2</v>
      </c>
      <c r="B9" s="54">
        <f>Sheet1!Q41</f>
        <v>1.1058551386635993E-3</v>
      </c>
      <c r="C9" s="38">
        <f>Sheet1!Q42</f>
        <v>0.62635295134529168</v>
      </c>
      <c r="D9" s="39">
        <f>Sheet1!Q43</f>
        <v>4.8056258375921184E-7</v>
      </c>
      <c r="E9" s="38">
        <f>Sheet1!U43</f>
        <v>1.1012850030337044E-3</v>
      </c>
      <c r="F9" s="39">
        <f>Sheet1!Y43</f>
        <v>1.1475896093800047E-6</v>
      </c>
      <c r="G9" s="54">
        <f>Sheet1!S41</f>
        <v>0.85968638270848108</v>
      </c>
      <c r="H9" s="38">
        <f>Sheet1!S42</f>
        <v>0.43116996421811449</v>
      </c>
      <c r="I9" s="38">
        <f>Sheet1!S43</f>
        <v>2.8109048364686248E-2</v>
      </c>
      <c r="J9" s="38">
        <f>Sheet1!W43</f>
        <v>4.0238678504774618E-2</v>
      </c>
      <c r="K9" s="38">
        <f>Sheet1!AA43</f>
        <v>3.6174786986191854E-3</v>
      </c>
      <c r="L9" s="54">
        <f>Sheet1!O40</f>
        <v>1.8386193517775106E-2</v>
      </c>
      <c r="M9" s="38">
        <f>Sheet1!O41</f>
        <v>0.27351962956226761</v>
      </c>
      <c r="N9" s="38">
        <f>Sheet1!O42</f>
        <v>0.16490956066625825</v>
      </c>
      <c r="O9" s="40">
        <f>Sheet1!O43</f>
        <v>1.1517985143752607E-2</v>
      </c>
      <c r="P9" s="63">
        <f>Sheet1!AC43</f>
        <v>2.6917551884332883E-2</v>
      </c>
      <c r="Q9" s="63">
        <f>Sheet1!AD43</f>
        <v>3.6894778807881821</v>
      </c>
      <c r="R9" s="63">
        <f>Sheet1!AE43</f>
        <v>4.4231286136955719E-2</v>
      </c>
      <c r="S9" s="63">
        <f>Sheet1!AF43</f>
        <v>3.1082983770014558</v>
      </c>
      <c r="T9" s="40">
        <f>Sheet1!AM43</f>
        <v>0.82203398532913585</v>
      </c>
    </row>
    <row r="10" spans="1:20" x14ac:dyDescent="0.2">
      <c r="A10" s="69" t="str">
        <f>Sheet1!A45</f>
        <v>Otop3</v>
      </c>
      <c r="B10" s="56">
        <f>Sheet1!Q47</f>
        <v>1.1588770426074554E-6</v>
      </c>
      <c r="C10" s="38">
        <f>Sheet1!Q48</f>
        <v>0.32274929981524281</v>
      </c>
      <c r="D10" s="39">
        <f>Sheet1!Q49</f>
        <v>3.0140537654728668E-7</v>
      </c>
      <c r="E10" s="38">
        <f>Sheet1!U49</f>
        <v>0.44903534421415348</v>
      </c>
      <c r="F10" s="39">
        <f>Sheet1!Y49</f>
        <v>5.7650639537533102E-8</v>
      </c>
      <c r="G10" s="56">
        <f>Sheet1!S47</f>
        <v>6.5059617132665571E-8</v>
      </c>
      <c r="H10" s="38">
        <f>Sheet1!S48</f>
        <v>0.19975645493720903</v>
      </c>
      <c r="I10" s="39">
        <f>Sheet1!S49</f>
        <v>1.24831470474234E-4</v>
      </c>
      <c r="J10" s="38">
        <f>Sheet1!W49</f>
        <v>7.2064994850759513E-4</v>
      </c>
      <c r="K10" s="39">
        <f>Sheet1!AA49</f>
        <v>4.3955134738533871E-6</v>
      </c>
      <c r="L10" s="54">
        <f>Sheet1!O46</f>
        <v>0.97395168127558263</v>
      </c>
      <c r="M10" s="38">
        <f>Sheet1!O47</f>
        <v>0.11063572983328546</v>
      </c>
      <c r="N10" s="38">
        <f>Sheet1!O48</f>
        <v>0.78224167036058834</v>
      </c>
      <c r="O10" s="40">
        <f>Sheet1!O49</f>
        <v>5.154857685869596E-3</v>
      </c>
      <c r="P10" s="63">
        <f>Sheet1!AC49</f>
        <v>0.22185963867211955</v>
      </c>
      <c r="Q10" s="63">
        <f>Sheet1!AD49</f>
        <v>2.1188772316937174</v>
      </c>
      <c r="R10" s="63">
        <f>Sheet1!AE49</f>
        <v>5.1472412902866138E-2</v>
      </c>
      <c r="S10" s="63">
        <f>Sheet1!AF49</f>
        <v>0.30087962809188351</v>
      </c>
      <c r="T10" s="40">
        <f>Sheet1!AM49</f>
        <v>2.999126135111892E-2</v>
      </c>
    </row>
    <row r="11" spans="1:20" x14ac:dyDescent="0.2">
      <c r="A11" s="69" t="str">
        <f>Sheet1!A51</f>
        <v>Fos</v>
      </c>
      <c r="B11" s="56">
        <f>Sheet1!Q53</f>
        <v>3.1860715782619495E-10</v>
      </c>
      <c r="C11" s="39">
        <f>Sheet1!Q54</f>
        <v>3.2665291560456864E-8</v>
      </c>
      <c r="D11" s="39">
        <f>Sheet1!Q55</f>
        <v>6.160648186044014E-7</v>
      </c>
      <c r="E11" s="39">
        <f>Sheet1!U55</f>
        <v>6.7361428878379623E-5</v>
      </c>
      <c r="F11" s="38">
        <f>Sheet1!Y55</f>
        <v>8.898663136071816E-2</v>
      </c>
      <c r="G11" s="56">
        <f>Sheet1!S53</f>
        <v>1.4138479978914803E-5</v>
      </c>
      <c r="H11" s="39">
        <f>Sheet1!S54</f>
        <v>4.718325799905225E-9</v>
      </c>
      <c r="I11" s="39">
        <f>Sheet1!S55</f>
        <v>6.3025597605871566E-6</v>
      </c>
      <c r="J11" s="38">
        <f>Sheet1!W55</f>
        <v>0.68253833943880959</v>
      </c>
      <c r="K11" s="38">
        <f>Sheet1!AA55</f>
        <v>9.9274835792826114E-4</v>
      </c>
      <c r="L11" s="56">
        <f>Sheet1!O52</f>
        <v>1.0561344761400097E-8</v>
      </c>
      <c r="M11" s="38">
        <f>Sheet1!O53</f>
        <v>3.8740362257330147E-3</v>
      </c>
      <c r="N11" s="39">
        <f>Sheet1!O54</f>
        <v>1.5772866241375019E-9</v>
      </c>
      <c r="O11" s="55">
        <f>Sheet1!O55</f>
        <v>7.1899974748471003E-8</v>
      </c>
      <c r="P11" s="62">
        <f>Sheet1!AC55</f>
        <v>8.4618954598034705E-9</v>
      </c>
      <c r="Q11" s="63">
        <f>Sheet1!AD55</f>
        <v>10.830540468148463</v>
      </c>
      <c r="R11" s="62">
        <f>Sheet1!AE55</f>
        <v>1.7875004406105805E-6</v>
      </c>
      <c r="S11" s="63">
        <f>Sheet1!AF55</f>
        <v>4.8141157604240101</v>
      </c>
      <c r="T11" s="40">
        <f>Sheet1!AM55</f>
        <v>2.082132008984728E-2</v>
      </c>
    </row>
    <row r="12" spans="1:20" x14ac:dyDescent="0.2">
      <c r="A12" s="70" t="str">
        <f>Sheet1!A57</f>
        <v>Anxa10</v>
      </c>
      <c r="B12" s="57">
        <f>Sheet1!Q59</f>
        <v>2.3913235519459679E-9</v>
      </c>
      <c r="C12" s="41">
        <f>Sheet1!Q60</f>
        <v>3.7524613508458179E-4</v>
      </c>
      <c r="D12" s="41">
        <f>Sheet1!Q61</f>
        <v>1.0031715600542297E-6</v>
      </c>
      <c r="E12" s="42">
        <f>Sheet1!U61</f>
        <v>1.1096056621909467E-3</v>
      </c>
      <c r="F12" s="42">
        <f>Sheet1!Y61</f>
        <v>8.0627006850102698E-3</v>
      </c>
      <c r="G12" s="57">
        <f>Sheet1!S59</f>
        <v>1.0015365966206824E-5</v>
      </c>
      <c r="H12" s="41">
        <f>Sheet1!S60</f>
        <v>9.1536756575170532E-8</v>
      </c>
      <c r="I12" s="41">
        <f>Sheet1!S61</f>
        <v>1.3727860871474652E-7</v>
      </c>
      <c r="J12" s="42">
        <f>Sheet1!W61</f>
        <v>2.7890528018039908E-2</v>
      </c>
      <c r="K12" s="42">
        <f>Sheet1!AA61</f>
        <v>0.73683823797226478</v>
      </c>
      <c r="L12" s="57">
        <f>Sheet1!O58</f>
        <v>7.6307634345817109E-6</v>
      </c>
      <c r="M12" s="42">
        <f>Sheet1!O59</f>
        <v>0.25779769610003322</v>
      </c>
      <c r="N12" s="41">
        <f>Sheet1!O60</f>
        <v>4.4695028936495723E-9</v>
      </c>
      <c r="O12" s="58">
        <f>Sheet1!O61</f>
        <v>8.8090612387093366E-7</v>
      </c>
      <c r="P12" s="64">
        <f>Sheet1!AC61</f>
        <v>1.7654452808223917E-5</v>
      </c>
      <c r="Q12" s="66">
        <f>Sheet1!AD61</f>
        <v>10.157334831697698</v>
      </c>
      <c r="R12" s="66">
        <f>Sheet1!AE61</f>
        <v>5.0384727114112212E-4</v>
      </c>
      <c r="S12" s="66">
        <f>Sheet1!AF61</f>
        <v>5.1067602631819717</v>
      </c>
      <c r="T12" s="43">
        <f>Sheet1!AM61</f>
        <v>0.22603605081569381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graph</vt:lpstr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 User</dc:creator>
  <cp:lastModifiedBy>rork</cp:lastModifiedBy>
  <dcterms:created xsi:type="dcterms:W3CDTF">2016-11-11T15:52:30Z</dcterms:created>
  <dcterms:modified xsi:type="dcterms:W3CDTF">2016-11-16T14:32:21Z</dcterms:modified>
</cp:coreProperties>
</file>