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55" yWindow="555" windowWidth="20730" windowHeight="11760" tabRatio="500"/>
  </bookViews>
  <sheets>
    <sheet name="Sheet1" sheetId="1" r:id="rId1"/>
  </sheets>
  <externalReferences>
    <externalReference r:id="rId2"/>
    <externalReference r:id="rId3"/>
  </externalReferenc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8" i="1"/>
  <c r="M97"/>
  <c r="L97"/>
  <c r="D86"/>
  <c r="E86"/>
  <c r="I86"/>
  <c r="J86"/>
  <c r="K86"/>
  <c r="L86"/>
  <c r="D87"/>
  <c r="E87"/>
  <c r="I87"/>
  <c r="J87"/>
  <c r="K87"/>
  <c r="L87"/>
  <c r="D88"/>
  <c r="E88"/>
  <c r="I88"/>
  <c r="J88"/>
  <c r="K88"/>
  <c r="L88"/>
  <c r="D89"/>
  <c r="E89"/>
  <c r="I89"/>
  <c r="J89"/>
  <c r="K89"/>
  <c r="L89"/>
  <c r="D90"/>
  <c r="E90"/>
  <c r="I90"/>
  <c r="J90"/>
  <c r="K90"/>
  <c r="L90"/>
  <c r="D91"/>
  <c r="E91"/>
  <c r="I91"/>
  <c r="J91"/>
  <c r="K91"/>
  <c r="L91"/>
  <c r="D92"/>
  <c r="E92"/>
  <c r="I92"/>
  <c r="J92"/>
  <c r="K92"/>
  <c r="L92"/>
  <c r="D93"/>
  <c r="E93"/>
  <c r="I93"/>
  <c r="J93"/>
  <c r="K93"/>
  <c r="L93"/>
  <c r="D94"/>
  <c r="E94"/>
  <c r="I94"/>
  <c r="J94"/>
  <c r="K94"/>
  <c r="L94"/>
  <c r="D95"/>
  <c r="E95"/>
  <c r="I95"/>
  <c r="J95"/>
  <c r="K95"/>
  <c r="L95"/>
  <c r="M95"/>
  <c r="F95"/>
  <c r="C95"/>
  <c r="M87"/>
  <c r="M89"/>
  <c r="D76"/>
  <c r="E76"/>
  <c r="I76"/>
  <c r="J76"/>
  <c r="K76"/>
  <c r="L76"/>
  <c r="D77"/>
  <c r="E77"/>
  <c r="I77"/>
  <c r="J77"/>
  <c r="K77"/>
  <c r="L77"/>
  <c r="D78"/>
  <c r="E78"/>
  <c r="I78"/>
  <c r="J78"/>
  <c r="K78"/>
  <c r="L78"/>
  <c r="D79"/>
  <c r="E79"/>
  <c r="I79"/>
  <c r="J79"/>
  <c r="K79"/>
  <c r="L79"/>
  <c r="D80"/>
  <c r="E80"/>
  <c r="I80"/>
  <c r="J80"/>
  <c r="K80"/>
  <c r="L80"/>
  <c r="D81"/>
  <c r="E81"/>
  <c r="I81"/>
  <c r="J81"/>
  <c r="K81"/>
  <c r="L81"/>
  <c r="D82"/>
  <c r="E82"/>
  <c r="I82"/>
  <c r="J82"/>
  <c r="K82"/>
  <c r="L82"/>
  <c r="D83"/>
  <c r="E83"/>
  <c r="I83"/>
  <c r="J83"/>
  <c r="K83"/>
  <c r="L83"/>
  <c r="D84"/>
  <c r="E84"/>
  <c r="I84"/>
  <c r="J84"/>
  <c r="K84"/>
  <c r="L84"/>
  <c r="D85"/>
  <c r="E85"/>
  <c r="I85"/>
  <c r="J85"/>
  <c r="K85"/>
  <c r="L85"/>
  <c r="M85"/>
  <c r="F85"/>
  <c r="C85"/>
  <c r="M77"/>
  <c r="M79"/>
  <c r="D66"/>
  <c r="E66"/>
  <c r="I66"/>
  <c r="J66"/>
  <c r="K66"/>
  <c r="L66"/>
  <c r="D67"/>
  <c r="E67"/>
  <c r="I67"/>
  <c r="J67"/>
  <c r="K67"/>
  <c r="L67"/>
  <c r="D68"/>
  <c r="E68"/>
  <c r="I68"/>
  <c r="J68"/>
  <c r="K68"/>
  <c r="L68"/>
  <c r="D69"/>
  <c r="E69"/>
  <c r="I69"/>
  <c r="J69"/>
  <c r="K69"/>
  <c r="L69"/>
  <c r="D70"/>
  <c r="E70"/>
  <c r="I70"/>
  <c r="J70"/>
  <c r="K70"/>
  <c r="L70"/>
  <c r="D71"/>
  <c r="E71"/>
  <c r="I71"/>
  <c r="J71"/>
  <c r="K71"/>
  <c r="L71"/>
  <c r="D72"/>
  <c r="E72"/>
  <c r="I72"/>
  <c r="J72"/>
  <c r="K72"/>
  <c r="L72"/>
  <c r="D73"/>
  <c r="E73"/>
  <c r="I73"/>
  <c r="J73"/>
  <c r="K73"/>
  <c r="L73"/>
  <c r="D74"/>
  <c r="E74"/>
  <c r="I74"/>
  <c r="J74"/>
  <c r="K74"/>
  <c r="L74"/>
  <c r="D75"/>
  <c r="E75"/>
  <c r="I75"/>
  <c r="J75"/>
  <c r="K75"/>
  <c r="L75"/>
  <c r="M75"/>
  <c r="F75"/>
  <c r="C75"/>
  <c r="M67"/>
  <c r="M69"/>
  <c r="D54"/>
  <c r="E54"/>
  <c r="I54"/>
  <c r="J54"/>
  <c r="K54"/>
  <c r="L54"/>
  <c r="D55"/>
  <c r="E55"/>
  <c r="I55"/>
  <c r="J55"/>
  <c r="K55"/>
  <c r="L55"/>
  <c r="D56"/>
  <c r="E56"/>
  <c r="I56"/>
  <c r="J56"/>
  <c r="K56"/>
  <c r="L56"/>
  <c r="D57"/>
  <c r="E57"/>
  <c r="I57"/>
  <c r="J57"/>
  <c r="K57"/>
  <c r="L57"/>
  <c r="D58"/>
  <c r="E58"/>
  <c r="I58"/>
  <c r="J58"/>
  <c r="K58"/>
  <c r="L58"/>
  <c r="D59"/>
  <c r="E59"/>
  <c r="I59"/>
  <c r="J59"/>
  <c r="K59"/>
  <c r="L59"/>
  <c r="D60"/>
  <c r="E60"/>
  <c r="I60"/>
  <c r="J60"/>
  <c r="K60"/>
  <c r="L60"/>
  <c r="D61"/>
  <c r="E61"/>
  <c r="I61"/>
  <c r="J61"/>
  <c r="K61"/>
  <c r="L61"/>
  <c r="D62"/>
  <c r="E62"/>
  <c r="I62"/>
  <c r="J62"/>
  <c r="K62"/>
  <c r="L62"/>
  <c r="D63"/>
  <c r="E63"/>
  <c r="I63"/>
  <c r="J63"/>
  <c r="K63"/>
  <c r="L63"/>
  <c r="M63"/>
  <c r="F63"/>
  <c r="C63"/>
  <c r="M55"/>
  <c r="M57"/>
  <c r="D44"/>
  <c r="E44"/>
  <c r="I44"/>
  <c r="J44"/>
  <c r="K44"/>
  <c r="L44"/>
  <c r="D45"/>
  <c r="E45"/>
  <c r="I45"/>
  <c r="J45"/>
  <c r="K45"/>
  <c r="L45"/>
  <c r="D46"/>
  <c r="E46"/>
  <c r="I46"/>
  <c r="J46"/>
  <c r="K46"/>
  <c r="L46"/>
  <c r="D47"/>
  <c r="E47"/>
  <c r="I47"/>
  <c r="J47"/>
  <c r="K47"/>
  <c r="L47"/>
  <c r="D48"/>
  <c r="E48"/>
  <c r="I48"/>
  <c r="J48"/>
  <c r="K48"/>
  <c r="L48"/>
  <c r="D49"/>
  <c r="E49"/>
  <c r="I49"/>
  <c r="J49"/>
  <c r="K49"/>
  <c r="L49"/>
  <c r="D50"/>
  <c r="E50"/>
  <c r="I50"/>
  <c r="J50"/>
  <c r="K50"/>
  <c r="L50"/>
  <c r="D51"/>
  <c r="E51"/>
  <c r="I51"/>
  <c r="J51"/>
  <c r="K51"/>
  <c r="L51"/>
  <c r="D52"/>
  <c r="E52"/>
  <c r="I52"/>
  <c r="J52"/>
  <c r="K52"/>
  <c r="L52"/>
  <c r="D53"/>
  <c r="E53"/>
  <c r="I53"/>
  <c r="J53"/>
  <c r="K53"/>
  <c r="L53"/>
  <c r="M53"/>
  <c r="F53"/>
  <c r="C53"/>
  <c r="M45"/>
  <c r="M47"/>
  <c r="D34"/>
  <c r="E34"/>
  <c r="I34"/>
  <c r="J34"/>
  <c r="K34"/>
  <c r="L34"/>
  <c r="D35"/>
  <c r="E35"/>
  <c r="I35"/>
  <c r="J35"/>
  <c r="K35"/>
  <c r="L35"/>
  <c r="D36"/>
  <c r="E36"/>
  <c r="I36"/>
  <c r="J36"/>
  <c r="K36"/>
  <c r="L36"/>
  <c r="D37"/>
  <c r="E37"/>
  <c r="I37"/>
  <c r="J37"/>
  <c r="K37"/>
  <c r="L37"/>
  <c r="D38"/>
  <c r="E38"/>
  <c r="I38"/>
  <c r="J38"/>
  <c r="K38"/>
  <c r="L38"/>
  <c r="D39"/>
  <c r="E39"/>
  <c r="I39"/>
  <c r="J39"/>
  <c r="K39"/>
  <c r="L39"/>
  <c r="D40"/>
  <c r="E40"/>
  <c r="I40"/>
  <c r="J40"/>
  <c r="K40"/>
  <c r="L40"/>
  <c r="D41"/>
  <c r="E41"/>
  <c r="I41"/>
  <c r="J41"/>
  <c r="K41"/>
  <c r="L41"/>
  <c r="D42"/>
  <c r="E42"/>
  <c r="I42"/>
  <c r="J42"/>
  <c r="K42"/>
  <c r="L42"/>
  <c r="D43"/>
  <c r="E43"/>
  <c r="I43"/>
  <c r="J43"/>
  <c r="K43"/>
  <c r="L43"/>
  <c r="M43"/>
  <c r="F43"/>
  <c r="C43"/>
  <c r="M35"/>
  <c r="M37"/>
  <c r="D22"/>
  <c r="E22"/>
  <c r="I22"/>
  <c r="J22"/>
  <c r="K22"/>
  <c r="L22"/>
  <c r="D23"/>
  <c r="E23"/>
  <c r="I23"/>
  <c r="J23"/>
  <c r="K23"/>
  <c r="L23"/>
  <c r="D24"/>
  <c r="E24"/>
  <c r="I24"/>
  <c r="J24"/>
  <c r="K24"/>
  <c r="L24"/>
  <c r="D25"/>
  <c r="E25"/>
  <c r="I25"/>
  <c r="J25"/>
  <c r="K25"/>
  <c r="L25"/>
  <c r="D26"/>
  <c r="E26"/>
  <c r="I26"/>
  <c r="J26"/>
  <c r="K26"/>
  <c r="L26"/>
  <c r="D27"/>
  <c r="E27"/>
  <c r="I27"/>
  <c r="J27"/>
  <c r="K27"/>
  <c r="L27"/>
  <c r="D28"/>
  <c r="E28"/>
  <c r="I28"/>
  <c r="J28"/>
  <c r="K28"/>
  <c r="L28"/>
  <c r="D29"/>
  <c r="E29"/>
  <c r="I29"/>
  <c r="J29"/>
  <c r="K29"/>
  <c r="L29"/>
  <c r="D30"/>
  <c r="E30"/>
  <c r="I30"/>
  <c r="J30"/>
  <c r="K30"/>
  <c r="L30"/>
  <c r="D31"/>
  <c r="E31"/>
  <c r="I31"/>
  <c r="J31"/>
  <c r="K31"/>
  <c r="L31"/>
  <c r="M31"/>
  <c r="F31"/>
  <c r="C31"/>
  <c r="M23"/>
  <c r="M25"/>
  <c r="D12"/>
  <c r="E12"/>
  <c r="I12"/>
  <c r="J12"/>
  <c r="K12"/>
  <c r="L12"/>
  <c r="D13"/>
  <c r="E13"/>
  <c r="I13"/>
  <c r="J13"/>
  <c r="K13"/>
  <c r="L13"/>
  <c r="D14"/>
  <c r="E14"/>
  <c r="I14"/>
  <c r="J14"/>
  <c r="K14"/>
  <c r="L14"/>
  <c r="D15"/>
  <c r="E15"/>
  <c r="I15"/>
  <c r="J15"/>
  <c r="K15"/>
  <c r="L15"/>
  <c r="D16"/>
  <c r="E16"/>
  <c r="I16"/>
  <c r="J16"/>
  <c r="K16"/>
  <c r="L16"/>
  <c r="D17"/>
  <c r="E17"/>
  <c r="I17"/>
  <c r="J17"/>
  <c r="K17"/>
  <c r="L17"/>
  <c r="D18"/>
  <c r="E18"/>
  <c r="I18"/>
  <c r="J18"/>
  <c r="K18"/>
  <c r="L18"/>
  <c r="D19"/>
  <c r="E19"/>
  <c r="I19"/>
  <c r="J19"/>
  <c r="K19"/>
  <c r="L19"/>
  <c r="D20"/>
  <c r="E20"/>
  <c r="I20"/>
  <c r="J20"/>
  <c r="K20"/>
  <c r="L20"/>
  <c r="D21"/>
  <c r="E21"/>
  <c r="I21"/>
  <c r="J21"/>
  <c r="K21"/>
  <c r="L21"/>
  <c r="M21"/>
  <c r="F21"/>
  <c r="C21"/>
  <c r="M13"/>
  <c r="M15"/>
  <c r="D2"/>
  <c r="E2"/>
  <c r="I2"/>
  <c r="J2"/>
  <c r="K2"/>
  <c r="L2"/>
  <c r="D3"/>
  <c r="E3"/>
  <c r="I3"/>
  <c r="J3"/>
  <c r="K3"/>
  <c r="L3"/>
  <c r="D4"/>
  <c r="E4"/>
  <c r="I4"/>
  <c r="J4"/>
  <c r="K4"/>
  <c r="L4"/>
  <c r="D5"/>
  <c r="E5"/>
  <c r="I5"/>
  <c r="J5"/>
  <c r="K5"/>
  <c r="L5"/>
  <c r="D6"/>
  <c r="E6"/>
  <c r="I6"/>
  <c r="J6"/>
  <c r="K6"/>
  <c r="L6"/>
  <c r="D7"/>
  <c r="E7"/>
  <c r="I7"/>
  <c r="J7"/>
  <c r="K7"/>
  <c r="L7"/>
  <c r="D8"/>
  <c r="E8"/>
  <c r="I8"/>
  <c r="J8"/>
  <c r="K8"/>
  <c r="L8"/>
  <c r="D9"/>
  <c r="E9"/>
  <c r="I9"/>
  <c r="J9"/>
  <c r="K9"/>
  <c r="L9"/>
  <c r="D10"/>
  <c r="E10"/>
  <c r="I10"/>
  <c r="J10"/>
  <c r="K10"/>
  <c r="L10"/>
  <c r="D11"/>
  <c r="E11"/>
  <c r="I11"/>
  <c r="J11"/>
  <c r="K11"/>
  <c r="L11"/>
  <c r="M11"/>
  <c r="F11"/>
  <c r="C11"/>
  <c r="M3"/>
  <c r="M5"/>
</calcChain>
</file>

<file path=xl/sharedStrings.xml><?xml version="1.0" encoding="utf-8"?>
<sst xmlns="http://schemas.openxmlformats.org/spreadsheetml/2006/main" count="150" uniqueCount="28">
  <si>
    <t>Sample ID</t>
  </si>
  <si>
    <t>miR9 CT 1</t>
  </si>
  <si>
    <t>miR CT Ave</t>
  </si>
  <si>
    <t>log10 Copy No.</t>
  </si>
  <si>
    <t>Copy No.</t>
  </si>
  <si>
    <t>Total cell count</t>
  </si>
  <si>
    <t>Total RNA (ng)</t>
  </si>
  <si>
    <t>ng/cell</t>
  </si>
  <si>
    <t>No. of cells in RT rxn</t>
  </si>
  <si>
    <t>cells used in PCR (1ul of 15ul RT)</t>
  </si>
  <si>
    <t>Copy No./cell</t>
  </si>
  <si>
    <t>SD</t>
  </si>
  <si>
    <t>SE</t>
  </si>
  <si>
    <t>miR9 CT</t>
  </si>
  <si>
    <t>C17 exp.1A</t>
  </si>
  <si>
    <t>C17 exp.1B</t>
  </si>
  <si>
    <t>C17 exp.1C</t>
  </si>
  <si>
    <t>C17 exp.2A</t>
  </si>
  <si>
    <t>C17 exp.2B</t>
  </si>
  <si>
    <t>C17 exp.2C</t>
  </si>
  <si>
    <t>C17 exp.3A</t>
  </si>
  <si>
    <t>C17 exp.3B</t>
  </si>
  <si>
    <t>C17 exp.3C</t>
  </si>
  <si>
    <t>CT</t>
  </si>
  <si>
    <t>Log10 copy no.</t>
  </si>
  <si>
    <t>std error</t>
  </si>
  <si>
    <t>Total mean</t>
  </si>
  <si>
    <t>stdev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</si>
</sst>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rgb="FFFF0000"/>
      <name val="Arial"/>
    </font>
    <font>
      <sz val="10"/>
      <color rgb="FF3366FF"/>
      <name val="Arial"/>
    </font>
    <font>
      <sz val="10"/>
      <color rgb="FF008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366FF"/>
      <name val="Calibri"/>
      <family val="2"/>
      <scheme val="minor"/>
    </font>
    <font>
      <sz val="12"/>
      <color rgb="FF008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Synthetic mature miR-9 std. curve (exp.1)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735269860837404"/>
                  <c:y val="-0.31231874015748012"/>
                </c:manualLayout>
              </c:layout>
              <c:numFmt formatCode="General" sourceLinked="0"/>
            </c:trendlineLbl>
          </c:trendline>
          <c:xVal>
            <c:numRef>
              <c:f>[1]Mix!$B$19:$B$22</c:f>
              <c:numCache>
                <c:formatCode>General</c:formatCode>
                <c:ptCount val="4"/>
                <c:pt idx="0">
                  <c:v>33.463266372680664</c:v>
                </c:pt>
                <c:pt idx="1">
                  <c:v>29.683665593465168</c:v>
                </c:pt>
                <c:pt idx="2">
                  <c:v>26.612067540486652</c:v>
                </c:pt>
                <c:pt idx="3">
                  <c:v>22.513240814208984</c:v>
                </c:pt>
              </c:numCache>
            </c:numRef>
          </c:xVal>
          <c:yVal>
            <c:numRef>
              <c:f>[1]Mix!$C$19:$C$22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yVal>
        </c:ser>
        <c:dLbls/>
        <c:axId val="89343488"/>
        <c:axId val="89345408"/>
      </c:scatterChart>
      <c:valAx>
        <c:axId val="89343488"/>
        <c:scaling>
          <c:orientation val="minMax"/>
          <c:max val="40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 value</a:t>
                </a:r>
              </a:p>
            </c:rich>
          </c:tx>
          <c:layout/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9345408"/>
        <c:crosses val="autoZero"/>
        <c:crossBetween val="midCat"/>
      </c:valAx>
      <c:valAx>
        <c:axId val="8934540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Log10 copy number</a:t>
                </a:r>
              </a:p>
            </c:rich>
          </c:tx>
          <c:layout/>
        </c:title>
        <c:numFmt formatCode="General" sourceLinked="1"/>
        <c:tickLblPos val="nextTo"/>
        <c:crossAx val="89343488"/>
        <c:crosses val="autoZero"/>
        <c:crossBetween val="midCat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8"/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Synthetic mature miR-9 std. curve (exp.2 &amp; 3)</a:t>
            </a:r>
            <a:endParaRPr lang="en-US">
              <a:effectLst/>
            </a:endParaRP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[2]Sheet1!$C$18</c:f>
              <c:strCache>
                <c:ptCount val="1"/>
                <c:pt idx="0">
                  <c:v>Log10 copy no.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8636796916372209"/>
                  <c:y val="-0.41679106243984004"/>
                </c:manualLayout>
              </c:layout>
              <c:numFmt formatCode="General" sourceLinked="0"/>
            </c:trendlineLbl>
          </c:trendline>
          <c:xVal>
            <c:numRef>
              <c:f>[2]Sheet1!$B$19:$B$22</c:f>
              <c:numCache>
                <c:formatCode>General</c:formatCode>
                <c:ptCount val="4"/>
                <c:pt idx="0">
                  <c:v>34.023645401000977</c:v>
                </c:pt>
                <c:pt idx="1">
                  <c:v>29.792454719543457</c:v>
                </c:pt>
                <c:pt idx="2">
                  <c:v>26.543169021606445</c:v>
                </c:pt>
                <c:pt idx="3">
                  <c:v>22.435943603515625</c:v>
                </c:pt>
              </c:numCache>
            </c:numRef>
          </c:xVal>
          <c:yVal>
            <c:numRef>
              <c:f>[2]Sheet1!$C$19:$C$22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yVal>
        </c:ser>
        <c:dLbls/>
        <c:axId val="89394176"/>
        <c:axId val="89404544"/>
      </c:scatterChart>
      <c:valAx>
        <c:axId val="89394176"/>
        <c:scaling>
          <c:orientation val="minMax"/>
          <c:max val="40"/>
          <c:min val="2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 value</a:t>
                </a:r>
              </a:p>
            </c:rich>
          </c:tx>
          <c:layout/>
        </c:title>
        <c:numFmt formatCode="General" sourceLinked="1"/>
        <c:tickLblPos val="nextTo"/>
        <c:crossAx val="89404544"/>
        <c:crosses val="autoZero"/>
        <c:crossBetween val="midCat"/>
      </c:valAx>
      <c:valAx>
        <c:axId val="894045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Log10 copy no.</a:t>
                </a:r>
              </a:p>
            </c:rich>
          </c:tx>
          <c:layout/>
        </c:title>
        <c:numFmt formatCode="General" sourceLinked="1"/>
        <c:tickLblPos val="nextTo"/>
        <c:crossAx val="89394176"/>
        <c:crosses val="autoZero"/>
        <c:crossBetween val="midCat"/>
      </c:valAx>
    </c:plotArea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6</xdr:row>
      <xdr:rowOff>12700</xdr:rowOff>
    </xdr:from>
    <xdr:to>
      <xdr:col>20</xdr:col>
      <xdr:colOff>584200</xdr:colOff>
      <xdr:row>22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38</xdr:row>
      <xdr:rowOff>0</xdr:rowOff>
    </xdr:from>
    <xdr:to>
      <xdr:col>21</xdr:col>
      <xdr:colOff>273050</xdr:colOff>
      <xdr:row>54</xdr:row>
      <xdr:rowOff>120650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kijnp3/AppData/Local/Temp/2016-07-19%20Loop%20miR9%20vs%20std%20curves%20190716/Loop%20miR9%20vs%20std%20curves%20190716_resul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Loop%20C17%20miR9%20vs%20mix%20curve%20100816%20threshold%20025/Loop%20C17%20miR9%20vs%20mix%20curve%20100816%20threshold%20025_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UAUG"/>
      <sheetName val="Mix"/>
    </sheetNames>
    <sheetDataSet>
      <sheetData sheetId="0" refreshError="1"/>
      <sheetData sheetId="1" refreshError="1"/>
      <sheetData sheetId="2">
        <row r="19">
          <cell r="B19">
            <v>33.463266372680664</v>
          </cell>
          <cell r="C19">
            <v>2</v>
          </cell>
        </row>
        <row r="20">
          <cell r="B20">
            <v>29.683665593465168</v>
          </cell>
          <cell r="C20">
            <v>3</v>
          </cell>
        </row>
        <row r="21">
          <cell r="B21">
            <v>26.612067540486652</v>
          </cell>
          <cell r="C21">
            <v>4</v>
          </cell>
        </row>
        <row r="22">
          <cell r="B22">
            <v>22.513240814208984</v>
          </cell>
          <cell r="C22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Sheet1"/>
      <sheetName val="Sheet2"/>
    </sheetNames>
    <sheetDataSet>
      <sheetData sheetId="0"/>
      <sheetData sheetId="1">
        <row r="18">
          <cell r="C18" t="str">
            <v>Log10 copy no.</v>
          </cell>
        </row>
        <row r="19">
          <cell r="B19">
            <v>34.023645401000977</v>
          </cell>
          <cell r="C19">
            <v>2</v>
          </cell>
        </row>
        <row r="20">
          <cell r="B20">
            <v>29.792454719543457</v>
          </cell>
          <cell r="C20">
            <v>3</v>
          </cell>
        </row>
        <row r="21">
          <cell r="B21">
            <v>26.543169021606445</v>
          </cell>
          <cell r="C21">
            <v>4</v>
          </cell>
        </row>
        <row r="22">
          <cell r="B22">
            <v>22.435943603515625</v>
          </cell>
          <cell r="C22">
            <v>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workbookViewId="0">
      <selection activeCell="L97" sqref="L97"/>
    </sheetView>
  </sheetViews>
  <sheetFormatPr defaultColWidth="11" defaultRowHeight="15.75"/>
  <cols>
    <col min="2" max="2" width="12.5" customWidth="1"/>
    <col min="3" max="3" width="10.875" customWidth="1"/>
    <col min="4" max="4" width="12.5" customWidth="1"/>
    <col min="5" max="5" width="12.625" customWidth="1"/>
    <col min="7" max="7" width="12.125" customWidth="1"/>
    <col min="8" max="8" width="12" customWidth="1"/>
    <col min="9" max="9" width="12.625" customWidth="1"/>
    <col min="10" max="10" width="16.125" customWidth="1"/>
    <col min="11" max="11" width="26.375" customWidth="1"/>
    <col min="17" max="17" width="13.625" customWidth="1"/>
  </cols>
  <sheetData>
    <row r="1" spans="1:17">
      <c r="A1" s="1" t="s">
        <v>0</v>
      </c>
      <c r="B1" s="1" t="s">
        <v>13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O1" t="s">
        <v>0</v>
      </c>
      <c r="P1" t="s">
        <v>23</v>
      </c>
      <c r="Q1" t="s">
        <v>24</v>
      </c>
    </row>
    <row r="2" spans="1:17">
      <c r="A2" t="s">
        <v>14</v>
      </c>
      <c r="B2">
        <v>23.565099716186523</v>
      </c>
      <c r="C2" s="2"/>
      <c r="D2" s="2">
        <f>-0.2776*B2+11.292</f>
        <v>4.7503283187866208</v>
      </c>
      <c r="E2" s="2">
        <f>10^D2</f>
        <v>56276.660581044009</v>
      </c>
      <c r="F2" s="2"/>
      <c r="G2" s="2">
        <v>419625</v>
      </c>
      <c r="H2" s="2">
        <v>34030</v>
      </c>
      <c r="I2" s="2">
        <f t="shared" ref="I2:I31" si="0">H2/G2</f>
        <v>8.1096216860291934E-2</v>
      </c>
      <c r="J2" s="2">
        <f>51.28/I2</f>
        <v>632.3352923890684</v>
      </c>
      <c r="K2" s="2">
        <f>J2/15</f>
        <v>42.155686159271227</v>
      </c>
      <c r="L2" s="2">
        <f t="shared" ref="L2:L31" si="1">E2/K2</f>
        <v>1334.9719980460377</v>
      </c>
      <c r="M2" t="s">
        <v>11</v>
      </c>
      <c r="O2">
        <v>100</v>
      </c>
      <c r="P2">
        <v>33.463266372680664</v>
      </c>
      <c r="Q2">
        <v>2</v>
      </c>
    </row>
    <row r="3" spans="1:17">
      <c r="A3" t="s">
        <v>14</v>
      </c>
      <c r="B3">
        <v>23.514657974243164</v>
      </c>
      <c r="C3" s="2"/>
      <c r="D3" s="2">
        <f t="shared" ref="D3:D31" si="2">-0.2776*B3+11.292</f>
        <v>4.7643309463500971</v>
      </c>
      <c r="E3" s="2">
        <f t="shared" ref="E3:E31" si="3">10^D3</f>
        <v>58120.714733451685</v>
      </c>
      <c r="F3" s="2"/>
      <c r="G3" s="2">
        <v>419625</v>
      </c>
      <c r="H3" s="2">
        <v>34030</v>
      </c>
      <c r="I3" s="2">
        <f t="shared" si="0"/>
        <v>8.1096216860291934E-2</v>
      </c>
      <c r="J3" s="2">
        <f t="shared" ref="J3:J11" si="4">51.28/I3</f>
        <v>632.3352923890684</v>
      </c>
      <c r="K3" s="2">
        <f t="shared" ref="K3:K31" si="5">J3/15</f>
        <v>42.155686159271227</v>
      </c>
      <c r="L3" s="2">
        <f t="shared" si="1"/>
        <v>1378.7158988199578</v>
      </c>
      <c r="M3">
        <f>STDEV(L2:L11)</f>
        <v>41.079552159916247</v>
      </c>
      <c r="O3">
        <v>1000</v>
      </c>
      <c r="P3">
        <v>29.683665593465168</v>
      </c>
      <c r="Q3">
        <v>3</v>
      </c>
    </row>
    <row r="4" spans="1:17">
      <c r="A4" t="s">
        <v>14</v>
      </c>
      <c r="B4">
        <v>23.63587760925293</v>
      </c>
      <c r="C4" s="2"/>
      <c r="D4" s="2">
        <f t="shared" si="2"/>
        <v>4.730680375671386</v>
      </c>
      <c r="E4" s="2">
        <f t="shared" si="3"/>
        <v>53787.378203376007</v>
      </c>
      <c r="F4" s="2"/>
      <c r="G4" s="2">
        <v>419625</v>
      </c>
      <c r="H4" s="2">
        <v>34030</v>
      </c>
      <c r="I4" s="2">
        <f t="shared" si="0"/>
        <v>8.1096216860291934E-2</v>
      </c>
      <c r="J4" s="2">
        <f t="shared" si="4"/>
        <v>632.3352923890684</v>
      </c>
      <c r="K4" s="2">
        <f t="shared" si="5"/>
        <v>42.155686159271227</v>
      </c>
      <c r="L4" s="2">
        <f t="shared" si="1"/>
        <v>1275.9222563750548</v>
      </c>
      <c r="M4" t="s">
        <v>12</v>
      </c>
      <c r="O4">
        <v>10000</v>
      </c>
      <c r="P4">
        <v>26.612067540486652</v>
      </c>
      <c r="Q4">
        <v>4</v>
      </c>
    </row>
    <row r="5" spans="1:17">
      <c r="A5" t="s">
        <v>14</v>
      </c>
      <c r="B5">
        <v>23.527652740478516</v>
      </c>
      <c r="C5" s="2"/>
      <c r="D5" s="2">
        <f t="shared" si="2"/>
        <v>4.7607235992431631</v>
      </c>
      <c r="E5" s="2">
        <f t="shared" si="3"/>
        <v>57639.950508519454</v>
      </c>
      <c r="F5" s="2"/>
      <c r="G5" s="2">
        <v>419625</v>
      </c>
      <c r="H5" s="2">
        <v>34030</v>
      </c>
      <c r="I5" s="2">
        <f t="shared" si="0"/>
        <v>8.1096216860291934E-2</v>
      </c>
      <c r="J5" s="2">
        <f t="shared" si="4"/>
        <v>632.3352923890684</v>
      </c>
      <c r="K5" s="2">
        <f t="shared" si="5"/>
        <v>42.155686159271227</v>
      </c>
      <c r="L5" s="2">
        <f t="shared" si="1"/>
        <v>1367.3114058859364</v>
      </c>
      <c r="M5">
        <f>M3/3</f>
        <v>13.693184053305416</v>
      </c>
      <c r="O5">
        <v>100000</v>
      </c>
      <c r="P5">
        <v>22.513240814208984</v>
      </c>
      <c r="Q5">
        <v>5</v>
      </c>
    </row>
    <row r="6" spans="1:17">
      <c r="A6" t="s">
        <v>14</v>
      </c>
      <c r="B6">
        <v>23.472816467285156</v>
      </c>
      <c r="C6" s="2"/>
      <c r="D6" s="2">
        <f t="shared" si="2"/>
        <v>4.7759461486816397</v>
      </c>
      <c r="E6" s="2">
        <f t="shared" si="3"/>
        <v>59696.126044400378</v>
      </c>
      <c r="F6" s="2"/>
      <c r="G6" s="2">
        <v>419625</v>
      </c>
      <c r="H6" s="2">
        <v>34030</v>
      </c>
      <c r="I6" s="2">
        <f t="shared" si="0"/>
        <v>8.1096216860291934E-2</v>
      </c>
      <c r="J6" s="2">
        <f t="shared" si="4"/>
        <v>632.3352923890684</v>
      </c>
      <c r="K6" s="2">
        <f t="shared" si="5"/>
        <v>42.155686159271227</v>
      </c>
      <c r="L6" s="2">
        <f t="shared" si="1"/>
        <v>1416.0871636357297</v>
      </c>
    </row>
    <row r="7" spans="1:17">
      <c r="A7" t="s">
        <v>14</v>
      </c>
      <c r="B7">
        <v>23.523305892944336</v>
      </c>
      <c r="C7" s="2"/>
      <c r="D7" s="2">
        <f t="shared" si="2"/>
        <v>4.7619302841186517</v>
      </c>
      <c r="E7" s="2">
        <f t="shared" si="3"/>
        <v>57800.325497457277</v>
      </c>
      <c r="F7" s="2"/>
      <c r="G7" s="2">
        <v>419625</v>
      </c>
      <c r="H7" s="2">
        <v>34030</v>
      </c>
      <c r="I7" s="2">
        <f t="shared" si="0"/>
        <v>8.1096216860291934E-2</v>
      </c>
      <c r="J7" s="2">
        <f t="shared" si="4"/>
        <v>632.3352923890684</v>
      </c>
      <c r="K7" s="2">
        <f t="shared" si="5"/>
        <v>42.155686159271227</v>
      </c>
      <c r="L7" s="2">
        <f t="shared" si="1"/>
        <v>1371.115755987887</v>
      </c>
    </row>
    <row r="8" spans="1:17">
      <c r="A8" t="s">
        <v>14</v>
      </c>
      <c r="B8">
        <v>23.526355743408203</v>
      </c>
      <c r="C8" s="2"/>
      <c r="D8" s="2">
        <f t="shared" si="2"/>
        <v>4.7610836456298822</v>
      </c>
      <c r="E8" s="2">
        <f t="shared" si="3"/>
        <v>57687.755999227556</v>
      </c>
      <c r="F8" s="2"/>
      <c r="G8" s="2">
        <v>419625</v>
      </c>
      <c r="H8" s="2">
        <v>34030</v>
      </c>
      <c r="I8" s="2">
        <f t="shared" si="0"/>
        <v>8.1096216860291934E-2</v>
      </c>
      <c r="J8" s="2">
        <f t="shared" si="4"/>
        <v>632.3352923890684</v>
      </c>
      <c r="K8" s="2">
        <f t="shared" si="5"/>
        <v>42.155686159271227</v>
      </c>
      <c r="L8" s="2">
        <f t="shared" si="1"/>
        <v>1368.4454282459922</v>
      </c>
    </row>
    <row r="9" spans="1:17">
      <c r="A9" t="s">
        <v>14</v>
      </c>
      <c r="B9">
        <v>23.576072692871094</v>
      </c>
      <c r="C9" s="2"/>
      <c r="D9" s="2">
        <f t="shared" si="2"/>
        <v>4.7472822204589837</v>
      </c>
      <c r="E9" s="2">
        <f t="shared" si="3"/>
        <v>55883.32270646275</v>
      </c>
      <c r="F9" s="2"/>
      <c r="G9" s="2">
        <v>419625</v>
      </c>
      <c r="H9" s="2">
        <v>34030</v>
      </c>
      <c r="I9" s="2">
        <f t="shared" si="0"/>
        <v>8.1096216860291934E-2</v>
      </c>
      <c r="J9" s="2">
        <f t="shared" si="4"/>
        <v>632.3352923890684</v>
      </c>
      <c r="K9" s="2">
        <f t="shared" si="5"/>
        <v>42.155686159271227</v>
      </c>
      <c r="L9" s="2">
        <f t="shared" si="1"/>
        <v>1325.6413973509107</v>
      </c>
    </row>
    <row r="10" spans="1:17">
      <c r="A10" t="s">
        <v>14</v>
      </c>
      <c r="B10">
        <v>23.593217849731445</v>
      </c>
      <c r="C10" s="2"/>
      <c r="D10" s="2">
        <f t="shared" si="2"/>
        <v>4.7425227249145498</v>
      </c>
      <c r="E10" s="2">
        <f t="shared" si="3"/>
        <v>55274.233001025139</v>
      </c>
      <c r="F10" s="2"/>
      <c r="G10" s="2">
        <v>419625</v>
      </c>
      <c r="H10" s="2">
        <v>34030</v>
      </c>
      <c r="I10" s="2">
        <f t="shared" si="0"/>
        <v>8.1096216860291934E-2</v>
      </c>
      <c r="J10" s="2">
        <f t="shared" si="4"/>
        <v>632.3352923890684</v>
      </c>
      <c r="K10" s="2">
        <f t="shared" si="5"/>
        <v>42.155686159271227</v>
      </c>
      <c r="L10" s="2">
        <f t="shared" si="1"/>
        <v>1311.1928196872386</v>
      </c>
    </row>
    <row r="11" spans="1:17">
      <c r="A11" t="s">
        <v>14</v>
      </c>
      <c r="B11">
        <v>23.507713317871094</v>
      </c>
      <c r="C11" s="2">
        <f>AVERAGE(B2:B11)</f>
        <v>23.544277000427247</v>
      </c>
      <c r="D11" s="2">
        <f t="shared" si="2"/>
        <v>4.7662587829589835</v>
      </c>
      <c r="E11" s="2">
        <f t="shared" si="3"/>
        <v>58379.286518163521</v>
      </c>
      <c r="F11" s="2">
        <f>AVERAGE(E2:E11)</f>
        <v>57054.575379312781</v>
      </c>
      <c r="G11" s="2">
        <v>419625</v>
      </c>
      <c r="H11" s="2">
        <v>34030</v>
      </c>
      <c r="I11" s="2">
        <f t="shared" si="0"/>
        <v>8.1096216860291934E-2</v>
      </c>
      <c r="J11" s="2">
        <f t="shared" si="4"/>
        <v>632.3352923890684</v>
      </c>
      <c r="K11" s="2">
        <f t="shared" si="5"/>
        <v>42.155686159271227</v>
      </c>
      <c r="L11" s="2">
        <f t="shared" si="1"/>
        <v>1384.8496332759671</v>
      </c>
      <c r="M11">
        <f>AVERAGE(L2:L11)</f>
        <v>1353.4253757310714</v>
      </c>
    </row>
    <row r="12" spans="1:17">
      <c r="A12" t="s">
        <v>15</v>
      </c>
      <c r="B12" s="3">
        <v>23.603187561035156</v>
      </c>
      <c r="C12" s="3"/>
      <c r="D12" s="3">
        <f t="shared" si="2"/>
        <v>4.7397551330566401</v>
      </c>
      <c r="E12" s="3">
        <f t="shared" si="3"/>
        <v>54923.111522322026</v>
      </c>
      <c r="F12" s="3"/>
      <c r="G12" s="3">
        <v>419625</v>
      </c>
      <c r="H12" s="3">
        <v>30680</v>
      </c>
      <c r="I12" s="3">
        <f t="shared" si="0"/>
        <v>7.311289842120941E-2</v>
      </c>
      <c r="J12" s="3">
        <f>50.84/I12</f>
        <v>695.36294002607565</v>
      </c>
      <c r="K12" s="3">
        <f t="shared" si="5"/>
        <v>46.35752933507171</v>
      </c>
      <c r="L12" s="3">
        <f t="shared" si="1"/>
        <v>1184.7721893317132</v>
      </c>
      <c r="M12" s="3" t="s">
        <v>11</v>
      </c>
    </row>
    <row r="13" spans="1:17">
      <c r="A13" t="s">
        <v>15</v>
      </c>
      <c r="B13" s="3">
        <v>23.476711273193359</v>
      </c>
      <c r="C13" s="3"/>
      <c r="D13" s="3">
        <f t="shared" si="2"/>
        <v>4.7748649505615228</v>
      </c>
      <c r="E13" s="3">
        <f t="shared" si="3"/>
        <v>59547.694354344305</v>
      </c>
      <c r="F13" s="3"/>
      <c r="G13" s="3">
        <v>419625</v>
      </c>
      <c r="H13" s="3">
        <v>30680</v>
      </c>
      <c r="I13" s="3">
        <f t="shared" si="0"/>
        <v>7.311289842120941E-2</v>
      </c>
      <c r="J13" s="3">
        <f t="shared" ref="J13:J21" si="6">50.84/I13</f>
        <v>695.36294002607565</v>
      </c>
      <c r="K13" s="3">
        <f t="shared" si="5"/>
        <v>46.35752933507171</v>
      </c>
      <c r="L13" s="3">
        <f t="shared" si="1"/>
        <v>1284.5312338354838</v>
      </c>
      <c r="M13" s="3">
        <f>STDEV(L12:L21)</f>
        <v>57.454503206900384</v>
      </c>
    </row>
    <row r="14" spans="1:17">
      <c r="A14" t="s">
        <v>15</v>
      </c>
      <c r="B14" s="3">
        <v>23.75016975402832</v>
      </c>
      <c r="C14" s="3"/>
      <c r="D14" s="3">
        <f t="shared" si="2"/>
        <v>4.6989528762817381</v>
      </c>
      <c r="E14" s="3">
        <f t="shared" si="3"/>
        <v>49998.02809876205</v>
      </c>
      <c r="F14" s="3"/>
      <c r="G14" s="3">
        <v>419625</v>
      </c>
      <c r="H14" s="3">
        <v>30680</v>
      </c>
      <c r="I14" s="3">
        <f t="shared" si="0"/>
        <v>7.311289842120941E-2</v>
      </c>
      <c r="J14" s="3">
        <f t="shared" si="6"/>
        <v>695.36294002607565</v>
      </c>
      <c r="K14" s="3">
        <f t="shared" si="5"/>
        <v>46.35752933507171</v>
      </c>
      <c r="L14" s="3">
        <f t="shared" si="1"/>
        <v>1078.5309056782742</v>
      </c>
      <c r="M14" s="3" t="s">
        <v>12</v>
      </c>
    </row>
    <row r="15" spans="1:17">
      <c r="A15" t="s">
        <v>15</v>
      </c>
      <c r="B15" s="3">
        <v>23.523271560668945</v>
      </c>
      <c r="C15" s="3"/>
      <c r="D15" s="3">
        <f t="shared" si="2"/>
        <v>4.7619398147582999</v>
      </c>
      <c r="E15" s="3">
        <f t="shared" si="3"/>
        <v>57801.593945805849</v>
      </c>
      <c r="F15" s="3"/>
      <c r="G15" s="3">
        <v>419625</v>
      </c>
      <c r="H15" s="3">
        <v>30680</v>
      </c>
      <c r="I15" s="3">
        <f t="shared" si="0"/>
        <v>7.311289842120941E-2</v>
      </c>
      <c r="J15" s="3">
        <f t="shared" si="6"/>
        <v>695.36294002607565</v>
      </c>
      <c r="K15" s="3">
        <f t="shared" si="5"/>
        <v>46.35752933507171</v>
      </c>
      <c r="L15" s="3">
        <f t="shared" si="1"/>
        <v>1246.865283264269</v>
      </c>
      <c r="M15" s="3">
        <f>M13/3</f>
        <v>19.151501068966795</v>
      </c>
    </row>
    <row r="16" spans="1:17">
      <c r="A16" t="s">
        <v>15</v>
      </c>
      <c r="B16" s="3">
        <v>23.656257629394531</v>
      </c>
      <c r="C16" s="3"/>
      <c r="D16" s="3">
        <f t="shared" si="2"/>
        <v>4.7250228820800775</v>
      </c>
      <c r="E16" s="3">
        <f t="shared" si="3"/>
        <v>53091.241617375192</v>
      </c>
      <c r="F16" s="3"/>
      <c r="G16" s="3">
        <v>419625</v>
      </c>
      <c r="H16" s="3">
        <v>30680</v>
      </c>
      <c r="I16" s="3">
        <f t="shared" si="0"/>
        <v>7.311289842120941E-2</v>
      </c>
      <c r="J16" s="3">
        <f t="shared" si="6"/>
        <v>695.36294002607565</v>
      </c>
      <c r="K16" s="3">
        <f t="shared" si="5"/>
        <v>46.35752933507171</v>
      </c>
      <c r="L16" s="3">
        <f t="shared" si="1"/>
        <v>1145.2560647404714</v>
      </c>
      <c r="M16" s="3"/>
    </row>
    <row r="17" spans="1:13">
      <c r="A17" t="s">
        <v>15</v>
      </c>
      <c r="B17" s="3">
        <v>23.630426406860352</v>
      </c>
      <c r="C17" s="3"/>
      <c r="D17" s="3">
        <f t="shared" si="2"/>
        <v>4.7321936294555655</v>
      </c>
      <c r="E17" s="3">
        <f t="shared" si="3"/>
        <v>53975.121603802327</v>
      </c>
      <c r="F17" s="3"/>
      <c r="G17" s="3">
        <v>419625</v>
      </c>
      <c r="H17" s="3">
        <v>30680</v>
      </c>
      <c r="I17" s="3">
        <f t="shared" si="0"/>
        <v>7.311289842120941E-2</v>
      </c>
      <c r="J17" s="3">
        <f t="shared" si="6"/>
        <v>695.36294002607565</v>
      </c>
      <c r="K17" s="3">
        <f t="shared" si="5"/>
        <v>46.35752933507171</v>
      </c>
      <c r="L17" s="3">
        <f t="shared" si="1"/>
        <v>1164.3226543345472</v>
      </c>
      <c r="M17" s="3"/>
    </row>
    <row r="18" spans="1:13">
      <c r="A18" t="s">
        <v>15</v>
      </c>
      <c r="B18" s="3">
        <v>23.641937255859375</v>
      </c>
      <c r="C18" s="3"/>
      <c r="D18" s="3">
        <f t="shared" si="2"/>
        <v>4.7289982177734373</v>
      </c>
      <c r="E18" s="3">
        <f t="shared" si="3"/>
        <v>53579.44587539386</v>
      </c>
      <c r="F18" s="3"/>
      <c r="G18" s="3">
        <v>419625</v>
      </c>
      <c r="H18" s="3">
        <v>30680</v>
      </c>
      <c r="I18" s="3">
        <f t="shared" si="0"/>
        <v>7.311289842120941E-2</v>
      </c>
      <c r="J18" s="3">
        <f t="shared" si="6"/>
        <v>695.36294002607565</v>
      </c>
      <c r="K18" s="3">
        <f t="shared" si="5"/>
        <v>46.35752933507171</v>
      </c>
      <c r="L18" s="3">
        <f t="shared" si="1"/>
        <v>1155.7873476846062</v>
      </c>
      <c r="M18" s="3"/>
    </row>
    <row r="19" spans="1:13">
      <c r="A19" t="s">
        <v>15</v>
      </c>
      <c r="B19" s="3">
        <v>23.549880981445313</v>
      </c>
      <c r="C19" s="3"/>
      <c r="D19" s="3">
        <f t="shared" si="2"/>
        <v>4.7545530395507809</v>
      </c>
      <c r="E19" s="3">
        <f t="shared" si="3"/>
        <v>56826.778877552708</v>
      </c>
      <c r="F19" s="3"/>
      <c r="G19" s="3">
        <v>419625</v>
      </c>
      <c r="H19" s="3">
        <v>30680</v>
      </c>
      <c r="I19" s="3">
        <f t="shared" si="0"/>
        <v>7.311289842120941E-2</v>
      </c>
      <c r="J19" s="3">
        <f t="shared" si="6"/>
        <v>695.36294002607565</v>
      </c>
      <c r="K19" s="3">
        <f t="shared" si="5"/>
        <v>46.35752933507171</v>
      </c>
      <c r="L19" s="3">
        <f t="shared" si="1"/>
        <v>1225.8370903852399</v>
      </c>
      <c r="M19" s="3"/>
    </row>
    <row r="20" spans="1:13">
      <c r="A20" t="s">
        <v>15</v>
      </c>
      <c r="B20" s="3">
        <v>23.601736068725586</v>
      </c>
      <c r="C20" s="3"/>
      <c r="D20" s="3">
        <f t="shared" si="2"/>
        <v>4.7401580673217767</v>
      </c>
      <c r="E20" s="3">
        <f t="shared" si="3"/>
        <v>54974.092305792459</v>
      </c>
      <c r="F20" s="3"/>
      <c r="G20" s="3">
        <v>419625</v>
      </c>
      <c r="H20" s="3">
        <v>30680</v>
      </c>
      <c r="I20" s="3">
        <f t="shared" si="0"/>
        <v>7.311289842120941E-2</v>
      </c>
      <c r="J20" s="3">
        <f t="shared" si="6"/>
        <v>695.36294002607565</v>
      </c>
      <c r="K20" s="3">
        <f t="shared" si="5"/>
        <v>46.35752933507171</v>
      </c>
      <c r="L20" s="3">
        <f t="shared" si="1"/>
        <v>1185.8719197142782</v>
      </c>
      <c r="M20" s="3"/>
    </row>
    <row r="21" spans="1:13">
      <c r="A21" t="s">
        <v>15</v>
      </c>
      <c r="B21" s="3">
        <v>23.616933822631836</v>
      </c>
      <c r="C21" s="3">
        <f>AVERAGE(B12:B21)</f>
        <v>23.605051231384277</v>
      </c>
      <c r="D21" s="3">
        <f t="shared" si="2"/>
        <v>4.7359391708374021</v>
      </c>
      <c r="E21" s="3">
        <f t="shared" si="3"/>
        <v>54442.639278775132</v>
      </c>
      <c r="F21" s="3">
        <f>AVERAGE(E12:E21)</f>
        <v>54915.974747992586</v>
      </c>
      <c r="G21" s="3">
        <v>419625</v>
      </c>
      <c r="H21" s="3">
        <v>30680</v>
      </c>
      <c r="I21" s="3">
        <f t="shared" si="0"/>
        <v>7.311289842120941E-2</v>
      </c>
      <c r="J21" s="3">
        <f t="shared" si="6"/>
        <v>695.36294002607565</v>
      </c>
      <c r="K21" s="3">
        <f t="shared" si="5"/>
        <v>46.35752933507171</v>
      </c>
      <c r="L21" s="3">
        <f t="shared" si="1"/>
        <v>1174.4076972969015</v>
      </c>
      <c r="M21" s="3">
        <f>AVERAGE(L12:L21)</f>
        <v>1184.6182386265787</v>
      </c>
    </row>
    <row r="22" spans="1:13">
      <c r="A22" t="s">
        <v>16</v>
      </c>
      <c r="B22" s="4">
        <v>24.014928817749023</v>
      </c>
      <c r="C22" s="4"/>
      <c r="D22" s="4">
        <f t="shared" si="2"/>
        <v>4.625455760192871</v>
      </c>
      <c r="E22" s="4">
        <f t="shared" si="3"/>
        <v>42213.927525504427</v>
      </c>
      <c r="F22" s="4"/>
      <c r="G22" s="4">
        <v>419625</v>
      </c>
      <c r="H22" s="4">
        <v>33620</v>
      </c>
      <c r="I22" s="4">
        <f t="shared" si="0"/>
        <v>8.0119154006553464E-2</v>
      </c>
      <c r="J22" s="4">
        <f>53.52/I22</f>
        <v>668.00505651397987</v>
      </c>
      <c r="K22" s="4">
        <f t="shared" si="5"/>
        <v>44.533670434265325</v>
      </c>
      <c r="L22" s="4">
        <f t="shared" si="1"/>
        <v>947.91035892303125</v>
      </c>
      <c r="M22" s="4" t="s">
        <v>11</v>
      </c>
    </row>
    <row r="23" spans="1:13">
      <c r="A23" t="s">
        <v>16</v>
      </c>
      <c r="B23" s="4">
        <v>23.5360107421875</v>
      </c>
      <c r="C23" s="4"/>
      <c r="D23" s="4">
        <f t="shared" si="2"/>
        <v>4.7584034179687498</v>
      </c>
      <c r="E23" s="4">
        <f t="shared" si="3"/>
        <v>57332.835082417027</v>
      </c>
      <c r="F23" s="4"/>
      <c r="G23" s="4">
        <v>419625</v>
      </c>
      <c r="H23" s="4">
        <v>33620</v>
      </c>
      <c r="I23" s="4">
        <f t="shared" si="0"/>
        <v>8.0119154006553464E-2</v>
      </c>
      <c r="J23" s="4">
        <f t="shared" ref="J23:J31" si="7">53.52/I23</f>
        <v>668.00505651397987</v>
      </c>
      <c r="K23" s="4">
        <f t="shared" si="5"/>
        <v>44.533670434265325</v>
      </c>
      <c r="L23" s="4">
        <f t="shared" si="1"/>
        <v>1287.4042162557457</v>
      </c>
      <c r="M23" s="4">
        <f>STDEV(L22:L31)</f>
        <v>120.37082322407824</v>
      </c>
    </row>
    <row r="24" spans="1:13">
      <c r="A24" t="s">
        <v>16</v>
      </c>
      <c r="B24" s="4">
        <v>23.770092010498047</v>
      </c>
      <c r="C24" s="4"/>
      <c r="D24" s="4">
        <f t="shared" si="2"/>
        <v>4.6934224578857417</v>
      </c>
      <c r="E24" s="4">
        <f t="shared" si="3"/>
        <v>49365.37698247654</v>
      </c>
      <c r="F24" s="4"/>
      <c r="G24" s="4">
        <v>419625</v>
      </c>
      <c r="H24" s="4">
        <v>33620</v>
      </c>
      <c r="I24" s="4">
        <f t="shared" si="0"/>
        <v>8.0119154006553464E-2</v>
      </c>
      <c r="J24" s="4">
        <f t="shared" si="7"/>
        <v>668.00505651397987</v>
      </c>
      <c r="K24" s="4">
        <f t="shared" si="5"/>
        <v>44.533670434265325</v>
      </c>
      <c r="L24" s="4">
        <f t="shared" si="1"/>
        <v>1108.4955832540938</v>
      </c>
      <c r="M24" s="4" t="s">
        <v>12</v>
      </c>
    </row>
    <row r="25" spans="1:13">
      <c r="A25" t="s">
        <v>16</v>
      </c>
      <c r="B25" s="4">
        <v>23.481111526489258</v>
      </c>
      <c r="C25" s="4"/>
      <c r="D25" s="4">
        <f t="shared" si="2"/>
        <v>4.7736434402465813</v>
      </c>
      <c r="E25" s="4">
        <f t="shared" si="3"/>
        <v>59380.443954023074</v>
      </c>
      <c r="F25" s="4"/>
      <c r="G25" s="4">
        <v>419625</v>
      </c>
      <c r="H25" s="4">
        <v>33620</v>
      </c>
      <c r="I25" s="4">
        <f t="shared" si="0"/>
        <v>8.0119154006553464E-2</v>
      </c>
      <c r="J25" s="4">
        <f t="shared" si="7"/>
        <v>668.00505651397987</v>
      </c>
      <c r="K25" s="4">
        <f t="shared" si="5"/>
        <v>44.533670434265325</v>
      </c>
      <c r="L25" s="4">
        <f t="shared" si="1"/>
        <v>1333.3831093413371</v>
      </c>
      <c r="M25" s="4">
        <f>M23/3</f>
        <v>40.123607741359415</v>
      </c>
    </row>
    <row r="26" spans="1:13">
      <c r="A26" t="s">
        <v>16</v>
      </c>
      <c r="B26" s="4">
        <v>23.478906631469727</v>
      </c>
      <c r="C26" s="4"/>
      <c r="D26" s="4">
        <f t="shared" si="2"/>
        <v>4.7742555191040035</v>
      </c>
      <c r="E26" s="4">
        <f t="shared" si="3"/>
        <v>59464.191594999407</v>
      </c>
      <c r="F26" s="4"/>
      <c r="G26" s="4">
        <v>419625</v>
      </c>
      <c r="H26" s="4">
        <v>33620</v>
      </c>
      <c r="I26" s="4">
        <f t="shared" si="0"/>
        <v>8.0119154006553464E-2</v>
      </c>
      <c r="J26" s="4">
        <f t="shared" si="7"/>
        <v>668.00505651397987</v>
      </c>
      <c r="K26" s="4">
        <f t="shared" si="5"/>
        <v>44.533670434265325</v>
      </c>
      <c r="L26" s="4">
        <f t="shared" si="1"/>
        <v>1335.2636559066589</v>
      </c>
      <c r="M26" s="4"/>
    </row>
    <row r="27" spans="1:13">
      <c r="A27" t="s">
        <v>16</v>
      </c>
      <c r="B27" s="4">
        <v>23.739385604858398</v>
      </c>
      <c r="C27" s="4"/>
      <c r="D27" s="4">
        <f t="shared" si="2"/>
        <v>4.7019465560913085</v>
      </c>
      <c r="E27" s="4">
        <f t="shared" si="3"/>
        <v>50343.865224447807</v>
      </c>
      <c r="F27" s="4"/>
      <c r="G27" s="4">
        <v>419625</v>
      </c>
      <c r="H27" s="4">
        <v>33620</v>
      </c>
      <c r="I27" s="4">
        <f t="shared" si="0"/>
        <v>8.0119154006553464E-2</v>
      </c>
      <c r="J27" s="4">
        <f t="shared" si="7"/>
        <v>668.00505651397987</v>
      </c>
      <c r="K27" s="4">
        <f t="shared" si="5"/>
        <v>44.533670434265325</v>
      </c>
      <c r="L27" s="4">
        <f t="shared" si="1"/>
        <v>1130.4674582967223</v>
      </c>
      <c r="M27" s="4"/>
    </row>
    <row r="28" spans="1:13">
      <c r="A28" t="s">
        <v>16</v>
      </c>
      <c r="B28" s="4">
        <v>23.562259674072266</v>
      </c>
      <c r="C28" s="4"/>
      <c r="D28" s="4">
        <f t="shared" si="2"/>
        <v>4.7511167144775381</v>
      </c>
      <c r="E28" s="4">
        <f t="shared" si="3"/>
        <v>56378.915099272679</v>
      </c>
      <c r="F28" s="4"/>
      <c r="G28" s="4">
        <v>419625</v>
      </c>
      <c r="H28" s="4">
        <v>33620</v>
      </c>
      <c r="I28" s="4">
        <f t="shared" si="0"/>
        <v>8.0119154006553464E-2</v>
      </c>
      <c r="J28" s="4">
        <f t="shared" si="7"/>
        <v>668.00505651397987</v>
      </c>
      <c r="K28" s="4">
        <f t="shared" si="5"/>
        <v>44.533670434265325</v>
      </c>
      <c r="L28" s="4">
        <f t="shared" si="1"/>
        <v>1265.9840194958044</v>
      </c>
      <c r="M28" s="4"/>
    </row>
    <row r="29" spans="1:13">
      <c r="A29" t="s">
        <v>16</v>
      </c>
      <c r="B29" s="4">
        <v>23.615518569946289</v>
      </c>
      <c r="C29" s="4"/>
      <c r="D29" s="4">
        <f t="shared" si="2"/>
        <v>4.7363320449829098</v>
      </c>
      <c r="E29" s="4">
        <f t="shared" si="3"/>
        <v>54491.911797233188</v>
      </c>
      <c r="F29" s="4"/>
      <c r="G29" s="4">
        <v>419625</v>
      </c>
      <c r="H29" s="4">
        <v>33620</v>
      </c>
      <c r="I29" s="4">
        <f t="shared" si="0"/>
        <v>8.0119154006553464E-2</v>
      </c>
      <c r="J29" s="4">
        <f t="shared" si="7"/>
        <v>668.00505651397987</v>
      </c>
      <c r="K29" s="4">
        <f t="shared" si="5"/>
        <v>44.533670434265325</v>
      </c>
      <c r="L29" s="4">
        <f t="shared" si="1"/>
        <v>1223.6115116014723</v>
      </c>
      <c r="M29" s="4"/>
    </row>
    <row r="30" spans="1:13">
      <c r="A30" t="s">
        <v>16</v>
      </c>
      <c r="B30" s="4">
        <v>23.544914245605469</v>
      </c>
      <c r="C30" s="4"/>
      <c r="D30" s="4">
        <f t="shared" si="2"/>
        <v>4.7559318054199213</v>
      </c>
      <c r="E30" s="4">
        <f t="shared" si="3"/>
        <v>57007.474993543939</v>
      </c>
      <c r="F30" s="4"/>
      <c r="G30" s="4">
        <v>419625</v>
      </c>
      <c r="H30" s="4">
        <v>33620</v>
      </c>
      <c r="I30" s="4">
        <f t="shared" si="0"/>
        <v>8.0119154006553464E-2</v>
      </c>
      <c r="J30" s="4">
        <f t="shared" si="7"/>
        <v>668.00505651397987</v>
      </c>
      <c r="K30" s="4">
        <f t="shared" si="5"/>
        <v>44.533670434265325</v>
      </c>
      <c r="L30" s="4">
        <f t="shared" si="1"/>
        <v>1280.0982815393756</v>
      </c>
      <c r="M30" s="4"/>
    </row>
    <row r="31" spans="1:13">
      <c r="A31" t="s">
        <v>16</v>
      </c>
      <c r="B31" s="4">
        <v>23.62884521484375</v>
      </c>
      <c r="C31" s="4">
        <f>AVERAGE(B22:B31)</f>
        <v>23.637197303771973</v>
      </c>
      <c r="D31" s="4">
        <f t="shared" si="2"/>
        <v>4.7326325683593744</v>
      </c>
      <c r="E31" s="4">
        <f t="shared" si="3"/>
        <v>54029.701522047682</v>
      </c>
      <c r="F31" s="4">
        <f>AVERAGE(E22:E31)</f>
        <v>54000.864377596568</v>
      </c>
      <c r="G31" s="4">
        <v>419625</v>
      </c>
      <c r="H31" s="4">
        <v>33620</v>
      </c>
      <c r="I31" s="4">
        <f t="shared" si="0"/>
        <v>8.0119154006553464E-2</v>
      </c>
      <c r="J31" s="4">
        <f t="shared" si="7"/>
        <v>668.00505651397987</v>
      </c>
      <c r="K31" s="4">
        <f t="shared" si="5"/>
        <v>44.533670434265325</v>
      </c>
      <c r="L31" s="4">
        <f t="shared" si="1"/>
        <v>1213.232616920699</v>
      </c>
      <c r="M31" s="4">
        <f>AVERAGE(L22:L31)</f>
        <v>1212.5850811534942</v>
      </c>
    </row>
    <row r="33" spans="1:17">
      <c r="A33" s="1" t="s">
        <v>0</v>
      </c>
      <c r="B33" s="1" t="s">
        <v>13</v>
      </c>
      <c r="C33" s="1" t="s">
        <v>2</v>
      </c>
      <c r="D33" s="1" t="s">
        <v>3</v>
      </c>
      <c r="E33" s="1" t="s">
        <v>4</v>
      </c>
      <c r="G33" s="1" t="s">
        <v>5</v>
      </c>
      <c r="H33" s="1" t="s">
        <v>6</v>
      </c>
      <c r="I33" s="1" t="s">
        <v>7</v>
      </c>
      <c r="J33" s="1" t="s">
        <v>8</v>
      </c>
      <c r="K33" s="1" t="s">
        <v>9</v>
      </c>
      <c r="L33" s="1" t="s">
        <v>10</v>
      </c>
      <c r="O33" t="s">
        <v>0</v>
      </c>
      <c r="P33" t="s">
        <v>23</v>
      </c>
      <c r="Q33" t="s">
        <v>24</v>
      </c>
    </row>
    <row r="34" spans="1:17">
      <c r="A34" t="s">
        <v>17</v>
      </c>
      <c r="B34">
        <v>23.904140472412109</v>
      </c>
      <c r="C34" s="2"/>
      <c r="D34" s="2">
        <f>-0.2624*B34+10.901</f>
        <v>4.6285535400390616</v>
      </c>
      <c r="E34" s="2">
        <f>10^D34</f>
        <v>42516.111764732035</v>
      </c>
      <c r="F34" s="2"/>
      <c r="G34" s="2">
        <v>244375</v>
      </c>
      <c r="H34" s="2">
        <v>14304</v>
      </c>
      <c r="I34" s="2">
        <f t="shared" ref="I34:I63" si="8">H34/G34</f>
        <v>5.8532992327365731E-2</v>
      </c>
      <c r="J34" s="2">
        <f>49.86/I34</f>
        <v>851.82728607382546</v>
      </c>
      <c r="K34" s="2">
        <f>J34/15</f>
        <v>56.788485738255034</v>
      </c>
      <c r="L34" s="2">
        <f t="shared" ref="L34:L63" si="9">E34/K34</f>
        <v>748.67486272998917</v>
      </c>
      <c r="M34" t="s">
        <v>11</v>
      </c>
      <c r="O34">
        <v>100</v>
      </c>
      <c r="P34">
        <v>34.023645401000977</v>
      </c>
      <c r="Q34">
        <v>2</v>
      </c>
    </row>
    <row r="35" spans="1:17">
      <c r="A35" t="s">
        <v>17</v>
      </c>
      <c r="B35">
        <v>23.939430236816406</v>
      </c>
      <c r="C35" s="2"/>
      <c r="D35" s="2">
        <f t="shared" ref="D35:D63" si="10">-0.2624*B35+10.901</f>
        <v>4.6192935058593747</v>
      </c>
      <c r="E35" s="2">
        <f t="shared" ref="E35:E63" si="11">10^D35</f>
        <v>41619.178712667912</v>
      </c>
      <c r="F35" s="2"/>
      <c r="G35" s="2">
        <v>244375</v>
      </c>
      <c r="H35" s="2">
        <v>14304</v>
      </c>
      <c r="I35" s="2">
        <f t="shared" si="8"/>
        <v>5.8532992327365731E-2</v>
      </c>
      <c r="J35" s="2">
        <f t="shared" ref="J35:J43" si="12">49.86/I35</f>
        <v>851.82728607382546</v>
      </c>
      <c r="K35" s="2">
        <f t="shared" ref="K35:K63" si="13">J35/15</f>
        <v>56.788485738255034</v>
      </c>
      <c r="L35" s="2">
        <f t="shared" si="9"/>
        <v>732.88058611908968</v>
      </c>
      <c r="M35">
        <f>STDEV(L34:L43)</f>
        <v>56.471364848231303</v>
      </c>
      <c r="O35">
        <v>1000</v>
      </c>
      <c r="P35">
        <v>29.792454719543457</v>
      </c>
      <c r="Q35">
        <v>3</v>
      </c>
    </row>
    <row r="36" spans="1:17">
      <c r="A36" t="s">
        <v>17</v>
      </c>
      <c r="B36">
        <v>23.928899765014648</v>
      </c>
      <c r="C36" s="2"/>
      <c r="D36" s="2">
        <f t="shared" si="10"/>
        <v>4.6220567016601555</v>
      </c>
      <c r="E36" s="2">
        <f t="shared" si="11"/>
        <v>41884.824654175485</v>
      </c>
      <c r="F36" s="2"/>
      <c r="G36" s="2">
        <v>244375</v>
      </c>
      <c r="H36" s="2">
        <v>14304</v>
      </c>
      <c r="I36" s="2">
        <f t="shared" si="8"/>
        <v>5.8532992327365731E-2</v>
      </c>
      <c r="J36" s="2">
        <f t="shared" si="12"/>
        <v>851.82728607382546</v>
      </c>
      <c r="K36" s="2">
        <f t="shared" si="13"/>
        <v>56.788485738255034</v>
      </c>
      <c r="L36" s="2">
        <f t="shared" si="9"/>
        <v>737.5583995535236</v>
      </c>
      <c r="M36" t="s">
        <v>12</v>
      </c>
      <c r="O36">
        <v>10000</v>
      </c>
      <c r="P36">
        <v>26.543169021606445</v>
      </c>
      <c r="Q36">
        <v>4</v>
      </c>
    </row>
    <row r="37" spans="1:17">
      <c r="A37" t="s">
        <v>17</v>
      </c>
      <c r="B37">
        <v>23.987529754638672</v>
      </c>
      <c r="C37" s="2"/>
      <c r="D37" s="2">
        <f t="shared" si="10"/>
        <v>4.6066721923828116</v>
      </c>
      <c r="E37" s="2">
        <f t="shared" si="11"/>
        <v>40427.06310393531</v>
      </c>
      <c r="F37" s="2"/>
      <c r="G37" s="2">
        <v>244375</v>
      </c>
      <c r="H37" s="2">
        <v>14304</v>
      </c>
      <c r="I37" s="2">
        <f t="shared" si="8"/>
        <v>5.8532992327365731E-2</v>
      </c>
      <c r="J37" s="2">
        <f t="shared" si="12"/>
        <v>851.82728607382546</v>
      </c>
      <c r="K37" s="2">
        <f t="shared" si="13"/>
        <v>56.788485738255034</v>
      </c>
      <c r="L37" s="2">
        <f t="shared" si="9"/>
        <v>711.88837980763412</v>
      </c>
      <c r="M37">
        <f>M35/3</f>
        <v>18.823788282743767</v>
      </c>
      <c r="O37">
        <v>100000</v>
      </c>
      <c r="P37">
        <v>22.435943603515625</v>
      </c>
      <c r="Q37">
        <v>5</v>
      </c>
    </row>
    <row r="38" spans="1:17">
      <c r="A38" t="s">
        <v>17</v>
      </c>
      <c r="B38">
        <v>23.830352783203125</v>
      </c>
      <c r="C38" s="2"/>
      <c r="D38" s="2">
        <f t="shared" si="10"/>
        <v>4.6479154296874992</v>
      </c>
      <c r="E38" s="2">
        <f t="shared" si="11"/>
        <v>44454.469270047186</v>
      </c>
      <c r="F38" s="2"/>
      <c r="G38" s="2">
        <v>244375</v>
      </c>
      <c r="H38" s="2">
        <v>14304</v>
      </c>
      <c r="I38" s="2">
        <f t="shared" si="8"/>
        <v>5.8532992327365731E-2</v>
      </c>
      <c r="J38" s="2">
        <f t="shared" si="12"/>
        <v>851.82728607382546</v>
      </c>
      <c r="K38" s="2">
        <f t="shared" si="13"/>
        <v>56.788485738255034</v>
      </c>
      <c r="L38" s="2">
        <f t="shared" si="9"/>
        <v>782.80779443465326</v>
      </c>
    </row>
    <row r="39" spans="1:17">
      <c r="A39" t="s">
        <v>17</v>
      </c>
      <c r="B39">
        <v>24.010971069335937</v>
      </c>
      <c r="C39" s="2"/>
      <c r="D39" s="2">
        <f t="shared" si="10"/>
        <v>4.6005211914062496</v>
      </c>
      <c r="E39" s="2">
        <f t="shared" si="11"/>
        <v>39858.522081118164</v>
      </c>
      <c r="F39" s="2"/>
      <c r="G39" s="2">
        <v>244375</v>
      </c>
      <c r="H39" s="2">
        <v>14304</v>
      </c>
      <c r="I39" s="2">
        <f t="shared" si="8"/>
        <v>5.8532992327365731E-2</v>
      </c>
      <c r="J39" s="2">
        <f t="shared" si="12"/>
        <v>851.82728607382546</v>
      </c>
      <c r="K39" s="2">
        <f t="shared" si="13"/>
        <v>56.788485738255034</v>
      </c>
      <c r="L39" s="2">
        <f t="shared" si="9"/>
        <v>701.87682525698767</v>
      </c>
    </row>
    <row r="40" spans="1:17">
      <c r="A40" t="s">
        <v>17</v>
      </c>
      <c r="B40">
        <v>23.853488922119141</v>
      </c>
      <c r="C40" s="2"/>
      <c r="D40" s="2">
        <f t="shared" si="10"/>
        <v>4.6418445068359366</v>
      </c>
      <c r="E40" s="2">
        <f t="shared" si="11"/>
        <v>43837.371599637307</v>
      </c>
      <c r="F40" s="2"/>
      <c r="G40" s="2">
        <v>244375</v>
      </c>
      <c r="H40" s="2">
        <v>14304</v>
      </c>
      <c r="I40" s="2">
        <f t="shared" si="8"/>
        <v>5.8532992327365731E-2</v>
      </c>
      <c r="J40" s="2">
        <f t="shared" si="12"/>
        <v>851.82728607382546</v>
      </c>
      <c r="K40" s="2">
        <f t="shared" si="13"/>
        <v>56.788485738255034</v>
      </c>
      <c r="L40" s="2">
        <f t="shared" si="9"/>
        <v>771.94119599682631</v>
      </c>
    </row>
    <row r="41" spans="1:17">
      <c r="A41" t="s">
        <v>17</v>
      </c>
      <c r="B41">
        <v>23.909727096557617</v>
      </c>
      <c r="C41" s="2"/>
      <c r="D41" s="2">
        <f t="shared" si="10"/>
        <v>4.6270876098632803</v>
      </c>
      <c r="E41" s="2">
        <f t="shared" si="11"/>
        <v>42372.843581200257</v>
      </c>
      <c r="F41" s="2"/>
      <c r="G41" s="2">
        <v>244375</v>
      </c>
      <c r="H41" s="2">
        <v>14304</v>
      </c>
      <c r="I41" s="2">
        <f t="shared" si="8"/>
        <v>5.8532992327365731E-2</v>
      </c>
      <c r="J41" s="2">
        <f t="shared" si="12"/>
        <v>851.82728607382546</v>
      </c>
      <c r="K41" s="2">
        <f t="shared" si="13"/>
        <v>56.788485738255034</v>
      </c>
      <c r="L41" s="2">
        <f t="shared" si="9"/>
        <v>746.15202413569875</v>
      </c>
    </row>
    <row r="42" spans="1:17">
      <c r="A42" t="s">
        <v>17</v>
      </c>
      <c r="B42">
        <v>24.289421081542969</v>
      </c>
      <c r="C42" s="2"/>
      <c r="D42" s="2">
        <f t="shared" si="10"/>
        <v>4.527455908203124</v>
      </c>
      <c r="E42" s="2">
        <f t="shared" si="11"/>
        <v>33686.501374634558</v>
      </c>
      <c r="F42" s="2"/>
      <c r="G42" s="2">
        <v>244375</v>
      </c>
      <c r="H42" s="2">
        <v>14304</v>
      </c>
      <c r="I42" s="2">
        <f t="shared" si="8"/>
        <v>5.8532992327365731E-2</v>
      </c>
      <c r="J42" s="2">
        <f t="shared" si="12"/>
        <v>851.82728607382546</v>
      </c>
      <c r="K42" s="2">
        <f t="shared" si="13"/>
        <v>56.788485738255034</v>
      </c>
      <c r="L42" s="2">
        <f t="shared" si="9"/>
        <v>593.19245682830319</v>
      </c>
    </row>
    <row r="43" spans="1:17">
      <c r="A43" t="s">
        <v>17</v>
      </c>
      <c r="B43">
        <v>23.813930511474609</v>
      </c>
      <c r="C43" s="2">
        <f>AVERAGE(B34:B43)</f>
        <v>23.946789169311522</v>
      </c>
      <c r="D43" s="2">
        <f t="shared" si="10"/>
        <v>4.6522246337890616</v>
      </c>
      <c r="E43" s="2">
        <f t="shared" si="11"/>
        <v>44897.755832497518</v>
      </c>
      <c r="F43" s="2">
        <f>AVERAGE(E34:E43)</f>
        <v>41555.464197464564</v>
      </c>
      <c r="G43" s="2">
        <v>244375</v>
      </c>
      <c r="H43" s="2">
        <v>14304</v>
      </c>
      <c r="I43" s="2">
        <f t="shared" si="8"/>
        <v>5.8532992327365731E-2</v>
      </c>
      <c r="J43" s="2">
        <f t="shared" si="12"/>
        <v>851.82728607382546</v>
      </c>
      <c r="K43" s="2">
        <f t="shared" si="13"/>
        <v>56.788485738255034</v>
      </c>
      <c r="L43" s="2">
        <f t="shared" si="9"/>
        <v>790.61371770743597</v>
      </c>
      <c r="M43">
        <f>AVERAGE(L34:L43)</f>
        <v>731.75862425701416</v>
      </c>
    </row>
    <row r="44" spans="1:17" s="5" customFormat="1">
      <c r="A44" s="5" t="s">
        <v>18</v>
      </c>
      <c r="B44" s="5">
        <v>24.200014114379883</v>
      </c>
      <c r="C44" s="3"/>
      <c r="D44" s="5">
        <f t="shared" si="10"/>
        <v>4.5509162963867178</v>
      </c>
      <c r="E44" s="3">
        <f t="shared" si="11"/>
        <v>35556.278268110786</v>
      </c>
      <c r="F44" s="3"/>
      <c r="G44" s="5">
        <v>244375</v>
      </c>
      <c r="H44" s="3">
        <v>18242</v>
      </c>
      <c r="I44" s="3">
        <f t="shared" si="8"/>
        <v>7.4647570332480817E-2</v>
      </c>
      <c r="J44" s="3">
        <f>48.2/I44</f>
        <v>645.70085516938934</v>
      </c>
      <c r="K44" s="3">
        <f t="shared" si="13"/>
        <v>43.046723677959292</v>
      </c>
      <c r="L44" s="3">
        <f t="shared" si="9"/>
        <v>825.99267098964492</v>
      </c>
      <c r="M44" s="3" t="s">
        <v>11</v>
      </c>
    </row>
    <row r="45" spans="1:17" s="5" customFormat="1">
      <c r="A45" s="5" t="s">
        <v>18</v>
      </c>
      <c r="B45" s="5">
        <v>23.80511474609375</v>
      </c>
      <c r="C45" s="3"/>
      <c r="D45" s="5">
        <f t="shared" si="10"/>
        <v>4.654537890624999</v>
      </c>
      <c r="E45" s="3">
        <f t="shared" si="11"/>
        <v>45137.540449689048</v>
      </c>
      <c r="F45" s="3"/>
      <c r="G45" s="5">
        <v>244375</v>
      </c>
      <c r="H45" s="3">
        <v>18242</v>
      </c>
      <c r="I45" s="3">
        <f t="shared" si="8"/>
        <v>7.4647570332480817E-2</v>
      </c>
      <c r="J45" s="3">
        <f t="shared" ref="J45:J53" si="14">48.2/I45</f>
        <v>645.70085516938934</v>
      </c>
      <c r="K45" s="3">
        <f t="shared" si="13"/>
        <v>43.046723677959292</v>
      </c>
      <c r="L45" s="3">
        <f t="shared" si="9"/>
        <v>1048.5708688859006</v>
      </c>
      <c r="M45" s="3">
        <f>STDEV(L44:L53)</f>
        <v>96.814944659315131</v>
      </c>
    </row>
    <row r="46" spans="1:17" s="5" customFormat="1">
      <c r="A46" s="5" t="s">
        <v>18</v>
      </c>
      <c r="B46" s="5">
        <v>23.918350219726562</v>
      </c>
      <c r="C46" s="3"/>
      <c r="D46" s="5">
        <f t="shared" si="10"/>
        <v>4.6248249023437493</v>
      </c>
      <c r="E46" s="3">
        <f t="shared" si="11"/>
        <v>42152.651925986596</v>
      </c>
      <c r="F46" s="3"/>
      <c r="G46" s="5">
        <v>244375</v>
      </c>
      <c r="H46" s="3">
        <v>18242</v>
      </c>
      <c r="I46" s="3">
        <f t="shared" si="8"/>
        <v>7.4647570332480817E-2</v>
      </c>
      <c r="J46" s="3">
        <f t="shared" si="14"/>
        <v>645.70085516938934</v>
      </c>
      <c r="K46" s="3">
        <f t="shared" si="13"/>
        <v>43.046723677959292</v>
      </c>
      <c r="L46" s="3">
        <f t="shared" si="9"/>
        <v>979.2302020785271</v>
      </c>
      <c r="M46" s="3" t="s">
        <v>12</v>
      </c>
    </row>
    <row r="47" spans="1:17" s="5" customFormat="1">
      <c r="A47" s="5" t="s">
        <v>18</v>
      </c>
      <c r="B47" s="5">
        <v>23.763349533081055</v>
      </c>
      <c r="C47" s="3"/>
      <c r="D47" s="5">
        <f t="shared" si="10"/>
        <v>4.6654970825195301</v>
      </c>
      <c r="E47" s="3">
        <f t="shared" si="11"/>
        <v>46291.055405115709</v>
      </c>
      <c r="F47" s="3"/>
      <c r="G47" s="5">
        <v>244375</v>
      </c>
      <c r="H47" s="3">
        <v>18242</v>
      </c>
      <c r="I47" s="3">
        <f t="shared" si="8"/>
        <v>7.4647570332480817E-2</v>
      </c>
      <c r="J47" s="3">
        <f t="shared" si="14"/>
        <v>645.70085516938934</v>
      </c>
      <c r="K47" s="3">
        <f t="shared" si="13"/>
        <v>43.046723677959292</v>
      </c>
      <c r="L47" s="3">
        <f t="shared" si="9"/>
        <v>1075.36768074216</v>
      </c>
      <c r="M47" s="3">
        <f>M45/3</f>
        <v>32.271648219771713</v>
      </c>
    </row>
    <row r="48" spans="1:17" s="5" customFormat="1">
      <c r="A48" s="5" t="s">
        <v>18</v>
      </c>
      <c r="B48" s="5">
        <v>23.58172607421875</v>
      </c>
      <c r="C48" s="3"/>
      <c r="D48" s="5">
        <f t="shared" si="10"/>
        <v>4.7131550781249993</v>
      </c>
      <c r="E48" s="3">
        <f t="shared" si="11"/>
        <v>51660.080445530199</v>
      </c>
      <c r="F48" s="3"/>
      <c r="G48" s="5">
        <v>244375</v>
      </c>
      <c r="H48" s="3">
        <v>18242</v>
      </c>
      <c r="I48" s="3">
        <f t="shared" si="8"/>
        <v>7.4647570332480817E-2</v>
      </c>
      <c r="J48" s="3">
        <f t="shared" si="14"/>
        <v>645.70085516938934</v>
      </c>
      <c r="K48" s="3">
        <f t="shared" si="13"/>
        <v>43.046723677959292</v>
      </c>
      <c r="L48" s="3">
        <f t="shared" si="9"/>
        <v>1200.0932017964726</v>
      </c>
      <c r="M48" s="3"/>
    </row>
    <row r="49" spans="1:13" s="5" customFormat="1">
      <c r="A49" s="5" t="s">
        <v>18</v>
      </c>
      <c r="B49" s="5">
        <v>23.783830642700195</v>
      </c>
      <c r="C49" s="3"/>
      <c r="D49" s="5">
        <f t="shared" si="10"/>
        <v>4.6601228393554681</v>
      </c>
      <c r="E49" s="3">
        <f t="shared" si="11"/>
        <v>45721.749441249347</v>
      </c>
      <c r="F49" s="3"/>
      <c r="G49" s="5">
        <v>244375</v>
      </c>
      <c r="H49" s="3">
        <v>18242</v>
      </c>
      <c r="I49" s="3">
        <f t="shared" si="8"/>
        <v>7.4647570332480817E-2</v>
      </c>
      <c r="J49" s="3">
        <f t="shared" si="14"/>
        <v>645.70085516938934</v>
      </c>
      <c r="K49" s="3">
        <f t="shared" si="13"/>
        <v>43.046723677959292</v>
      </c>
      <c r="L49" s="3">
        <f t="shared" si="9"/>
        <v>1062.1423777405787</v>
      </c>
      <c r="M49" s="3"/>
    </row>
    <row r="50" spans="1:13" s="5" customFormat="1">
      <c r="A50" s="5" t="s">
        <v>18</v>
      </c>
      <c r="B50" s="5">
        <v>23.919605255126953</v>
      </c>
      <c r="C50" s="3"/>
      <c r="D50" s="5">
        <f t="shared" si="10"/>
        <v>4.6244955810546866</v>
      </c>
      <c r="E50" s="3">
        <f t="shared" si="11"/>
        <v>42120.700095203734</v>
      </c>
      <c r="F50" s="3"/>
      <c r="G50" s="5">
        <v>244375</v>
      </c>
      <c r="H50" s="3">
        <v>18242</v>
      </c>
      <c r="I50" s="3">
        <f t="shared" si="8"/>
        <v>7.4647570332480817E-2</v>
      </c>
      <c r="J50" s="3">
        <f t="shared" si="14"/>
        <v>645.70085516938934</v>
      </c>
      <c r="K50" s="3">
        <f t="shared" si="13"/>
        <v>43.046723677959292</v>
      </c>
      <c r="L50" s="3">
        <f t="shared" si="9"/>
        <v>978.48794278321122</v>
      </c>
      <c r="M50" s="3"/>
    </row>
    <row r="51" spans="1:13" s="5" customFormat="1">
      <c r="A51" s="5" t="s">
        <v>18</v>
      </c>
      <c r="B51" s="5">
        <v>23.801006317138672</v>
      </c>
      <c r="C51" s="3"/>
      <c r="D51" s="5">
        <f t="shared" si="10"/>
        <v>4.6556159423828118</v>
      </c>
      <c r="E51" s="3">
        <f t="shared" si="11"/>
        <v>45249.724813324545</v>
      </c>
      <c r="F51" s="3"/>
      <c r="G51" s="5">
        <v>244375</v>
      </c>
      <c r="H51" s="3">
        <v>18242</v>
      </c>
      <c r="I51" s="3">
        <f t="shared" si="8"/>
        <v>7.4647570332480817E-2</v>
      </c>
      <c r="J51" s="3">
        <f t="shared" si="14"/>
        <v>645.70085516938934</v>
      </c>
      <c r="K51" s="3">
        <f t="shared" si="13"/>
        <v>43.046723677959292</v>
      </c>
      <c r="L51" s="3">
        <f t="shared" si="9"/>
        <v>1051.1769757867364</v>
      </c>
      <c r="M51" s="3"/>
    </row>
    <row r="52" spans="1:13" s="5" customFormat="1">
      <c r="A52" s="5" t="s">
        <v>18</v>
      </c>
      <c r="B52" s="5">
        <v>23.957735061645508</v>
      </c>
      <c r="C52" s="3"/>
      <c r="D52" s="5">
        <f t="shared" si="10"/>
        <v>4.6144903198242178</v>
      </c>
      <c r="E52" s="3">
        <f t="shared" si="11"/>
        <v>41161.417255586646</v>
      </c>
      <c r="F52" s="3"/>
      <c r="G52" s="5">
        <v>244375</v>
      </c>
      <c r="H52" s="3">
        <v>18242</v>
      </c>
      <c r="I52" s="3">
        <f t="shared" si="8"/>
        <v>7.4647570332480817E-2</v>
      </c>
      <c r="J52" s="3">
        <f t="shared" si="14"/>
        <v>645.70085516938934</v>
      </c>
      <c r="K52" s="3">
        <f t="shared" si="13"/>
        <v>43.046723677959292</v>
      </c>
      <c r="L52" s="3">
        <f t="shared" si="9"/>
        <v>956.20325401586933</v>
      </c>
      <c r="M52" s="3"/>
    </row>
    <row r="53" spans="1:13" s="5" customFormat="1">
      <c r="A53" s="5" t="s">
        <v>18</v>
      </c>
      <c r="B53" s="5">
        <v>23.875785827636719</v>
      </c>
      <c r="C53" s="3">
        <f>AVERAGE(B44:B53)</f>
        <v>23.860651779174805</v>
      </c>
      <c r="D53" s="5">
        <f t="shared" si="10"/>
        <v>4.6359937988281246</v>
      </c>
      <c r="E53" s="3">
        <f t="shared" si="11"/>
        <v>43250.765533265025</v>
      </c>
      <c r="F53" s="3">
        <f>AVERAGE(E44:E53)</f>
        <v>43830.19636330616</v>
      </c>
      <c r="G53" s="5">
        <v>244375</v>
      </c>
      <c r="H53" s="3">
        <v>18242</v>
      </c>
      <c r="I53" s="3">
        <f t="shared" si="8"/>
        <v>7.4647570332480817E-2</v>
      </c>
      <c r="J53" s="3">
        <f t="shared" si="14"/>
        <v>645.70085516938934</v>
      </c>
      <c r="K53" s="3">
        <f t="shared" si="13"/>
        <v>43.046723677959292</v>
      </c>
      <c r="L53" s="3">
        <f t="shared" si="9"/>
        <v>1004.7400089454475</v>
      </c>
      <c r="M53" s="3">
        <f>AVERAGE(L44:L53)</f>
        <v>1018.2005183764547</v>
      </c>
    </row>
    <row r="54" spans="1:13" s="6" customFormat="1">
      <c r="A54" s="6" t="s">
        <v>19</v>
      </c>
      <c r="B54" s="6">
        <v>23.8526611328125</v>
      </c>
      <c r="C54" s="4"/>
      <c r="D54" s="6">
        <f t="shared" si="10"/>
        <v>4.6420617187499991</v>
      </c>
      <c r="E54" s="4">
        <f t="shared" si="11"/>
        <v>43859.302297344439</v>
      </c>
      <c r="F54" s="4"/>
      <c r="G54" s="6">
        <v>244375</v>
      </c>
      <c r="H54" s="4">
        <v>23596</v>
      </c>
      <c r="I54" s="4">
        <f t="shared" si="8"/>
        <v>9.655652173913043E-2</v>
      </c>
      <c r="J54" s="4">
        <f>48.63/I54</f>
        <v>503.64283141210382</v>
      </c>
      <c r="K54" s="4">
        <f t="shared" si="13"/>
        <v>33.576188760806922</v>
      </c>
      <c r="L54" s="4">
        <f t="shared" si="9"/>
        <v>1306.2620838175912</v>
      </c>
      <c r="M54" s="4" t="s">
        <v>11</v>
      </c>
    </row>
    <row r="55" spans="1:13" s="6" customFormat="1">
      <c r="A55" s="6" t="s">
        <v>19</v>
      </c>
      <c r="B55" s="6">
        <v>23.804531097412109</v>
      </c>
      <c r="C55" s="4"/>
      <c r="D55" s="6">
        <f t="shared" si="10"/>
        <v>4.6546910400390615</v>
      </c>
      <c r="E55" s="4">
        <f t="shared" si="11"/>
        <v>45153.460538855987</v>
      </c>
      <c r="F55" s="4"/>
      <c r="G55" s="6">
        <v>244375</v>
      </c>
      <c r="H55" s="4">
        <v>23596</v>
      </c>
      <c r="I55" s="4">
        <f t="shared" si="8"/>
        <v>9.655652173913043E-2</v>
      </c>
      <c r="J55" s="4">
        <f t="shared" ref="J55:J63" si="15">48.63/I55</f>
        <v>503.64283141210382</v>
      </c>
      <c r="K55" s="4">
        <f t="shared" si="13"/>
        <v>33.576188760806922</v>
      </c>
      <c r="L55" s="4">
        <f t="shared" si="9"/>
        <v>1344.8060129910598</v>
      </c>
      <c r="M55" s="4">
        <f>STDEV(L54:L63)</f>
        <v>49.037835479822363</v>
      </c>
    </row>
    <row r="56" spans="1:13" s="6" customFormat="1">
      <c r="A56" s="6" t="s">
        <v>19</v>
      </c>
      <c r="B56" s="6">
        <v>23.728496551513672</v>
      </c>
      <c r="C56" s="4"/>
      <c r="D56" s="6">
        <f t="shared" si="10"/>
        <v>4.6746425048828115</v>
      </c>
      <c r="E56" s="4">
        <f t="shared" si="11"/>
        <v>47276.193864493893</v>
      </c>
      <c r="F56" s="4"/>
      <c r="G56" s="6">
        <v>244375</v>
      </c>
      <c r="H56" s="4">
        <v>23596</v>
      </c>
      <c r="I56" s="4">
        <f t="shared" si="8"/>
        <v>9.655652173913043E-2</v>
      </c>
      <c r="J56" s="4">
        <f t="shared" si="15"/>
        <v>503.64283141210382</v>
      </c>
      <c r="K56" s="4">
        <f t="shared" si="13"/>
        <v>33.576188760806922</v>
      </c>
      <c r="L56" s="4">
        <f t="shared" si="9"/>
        <v>1408.0274030291021</v>
      </c>
      <c r="M56" s="4" t="s">
        <v>12</v>
      </c>
    </row>
    <row r="57" spans="1:13" s="6" customFormat="1">
      <c r="A57" s="6" t="s">
        <v>19</v>
      </c>
      <c r="B57" s="6">
        <v>23.684894561767578</v>
      </c>
      <c r="C57" s="4"/>
      <c r="D57" s="6">
        <f t="shared" si="10"/>
        <v>4.6860836669921868</v>
      </c>
      <c r="E57" s="4">
        <f t="shared" si="11"/>
        <v>48538.200017685886</v>
      </c>
      <c r="F57" s="4"/>
      <c r="G57" s="6">
        <v>244375</v>
      </c>
      <c r="H57" s="4">
        <v>23596</v>
      </c>
      <c r="I57" s="4">
        <f t="shared" si="8"/>
        <v>9.655652173913043E-2</v>
      </c>
      <c r="J57" s="4">
        <f t="shared" si="15"/>
        <v>503.64283141210382</v>
      </c>
      <c r="K57" s="4">
        <f t="shared" si="13"/>
        <v>33.576188760806922</v>
      </c>
      <c r="L57" s="4">
        <f t="shared" si="9"/>
        <v>1445.6137462017111</v>
      </c>
      <c r="M57" s="4">
        <f>M55/3</f>
        <v>16.345945159940786</v>
      </c>
    </row>
    <row r="58" spans="1:13" s="6" customFormat="1">
      <c r="A58" s="6" t="s">
        <v>19</v>
      </c>
      <c r="B58" s="6">
        <v>23.770233154296875</v>
      </c>
      <c r="C58" s="4"/>
      <c r="D58" s="6">
        <f t="shared" si="10"/>
        <v>4.6636908203124996</v>
      </c>
      <c r="E58" s="4">
        <f t="shared" si="11"/>
        <v>46098.927366898708</v>
      </c>
      <c r="F58" s="4"/>
      <c r="G58" s="6">
        <v>244375</v>
      </c>
      <c r="H58" s="4">
        <v>23596</v>
      </c>
      <c r="I58" s="4">
        <f t="shared" si="8"/>
        <v>9.655652173913043E-2</v>
      </c>
      <c r="J58" s="4">
        <f t="shared" si="15"/>
        <v>503.64283141210382</v>
      </c>
      <c r="K58" s="4">
        <f t="shared" si="13"/>
        <v>33.576188760806922</v>
      </c>
      <c r="L58" s="4">
        <f t="shared" si="9"/>
        <v>1372.9648619532848</v>
      </c>
      <c r="M58" s="4"/>
    </row>
    <row r="59" spans="1:13" s="6" customFormat="1">
      <c r="A59" s="6" t="s">
        <v>19</v>
      </c>
      <c r="B59" s="6">
        <v>23.807193756103516</v>
      </c>
      <c r="C59" s="4"/>
      <c r="D59" s="6">
        <f t="shared" si="10"/>
        <v>4.6539923583984368</v>
      </c>
      <c r="E59" s="4">
        <f t="shared" si="11"/>
        <v>45080.877229394166</v>
      </c>
      <c r="F59" s="4"/>
      <c r="G59" s="6">
        <v>244375</v>
      </c>
      <c r="H59" s="4">
        <v>23596</v>
      </c>
      <c r="I59" s="4">
        <f t="shared" si="8"/>
        <v>9.655652173913043E-2</v>
      </c>
      <c r="J59" s="4">
        <f t="shared" si="15"/>
        <v>503.64283141210382</v>
      </c>
      <c r="K59" s="4">
        <f t="shared" si="13"/>
        <v>33.576188760806922</v>
      </c>
      <c r="L59" s="4">
        <f t="shared" si="9"/>
        <v>1342.6442634852151</v>
      </c>
      <c r="M59" s="4"/>
    </row>
    <row r="60" spans="1:13" s="6" customFormat="1">
      <c r="A60" s="6" t="s">
        <v>19</v>
      </c>
      <c r="B60" s="6">
        <v>23.77973747253418</v>
      </c>
      <c r="C60" s="4"/>
      <c r="D60" s="6">
        <f t="shared" si="10"/>
        <v>4.6611968872070308</v>
      </c>
      <c r="E60" s="4">
        <f t="shared" si="11"/>
        <v>45834.963221886195</v>
      </c>
      <c r="F60" s="4"/>
      <c r="G60" s="6">
        <v>244375</v>
      </c>
      <c r="H60" s="4">
        <v>23596</v>
      </c>
      <c r="I60" s="4">
        <f t="shared" si="8"/>
        <v>9.655652173913043E-2</v>
      </c>
      <c r="J60" s="4">
        <f t="shared" si="15"/>
        <v>503.64283141210382</v>
      </c>
      <c r="K60" s="4">
        <f t="shared" si="13"/>
        <v>33.576188760806922</v>
      </c>
      <c r="L60" s="4">
        <f t="shared" si="9"/>
        <v>1365.1032149124915</v>
      </c>
      <c r="M60" s="4"/>
    </row>
    <row r="61" spans="1:13" s="6" customFormat="1">
      <c r="A61" s="6" t="s">
        <v>19</v>
      </c>
      <c r="B61" s="6">
        <v>23.744024276733398</v>
      </c>
      <c r="C61" s="4"/>
      <c r="D61" s="6">
        <f t="shared" si="10"/>
        <v>4.670568029785156</v>
      </c>
      <c r="E61" s="4">
        <f t="shared" si="11"/>
        <v>46834.730959674322</v>
      </c>
      <c r="F61" s="4"/>
      <c r="G61" s="6">
        <v>244375</v>
      </c>
      <c r="H61" s="4">
        <v>23596</v>
      </c>
      <c r="I61" s="4">
        <f t="shared" si="8"/>
        <v>9.655652173913043E-2</v>
      </c>
      <c r="J61" s="4">
        <f t="shared" si="15"/>
        <v>503.64283141210382</v>
      </c>
      <c r="K61" s="4">
        <f t="shared" si="13"/>
        <v>33.576188760806922</v>
      </c>
      <c r="L61" s="4">
        <f t="shared" si="9"/>
        <v>1394.8793084682659</v>
      </c>
      <c r="M61" s="4"/>
    </row>
    <row r="62" spans="1:13" s="6" customFormat="1">
      <c r="A62" s="6" t="s">
        <v>19</v>
      </c>
      <c r="B62" s="6">
        <v>23.785619735717773</v>
      </c>
      <c r="C62" s="4"/>
      <c r="D62" s="6">
        <f t="shared" si="10"/>
        <v>4.6596533813476553</v>
      </c>
      <c r="E62" s="4">
        <f t="shared" si="11"/>
        <v>45672.352441511073</v>
      </c>
      <c r="F62" s="4"/>
      <c r="G62" s="6">
        <v>244375</v>
      </c>
      <c r="H62" s="4">
        <v>23596</v>
      </c>
      <c r="I62" s="4">
        <f t="shared" si="8"/>
        <v>9.655652173913043E-2</v>
      </c>
      <c r="J62" s="4">
        <f t="shared" si="15"/>
        <v>503.64283141210382</v>
      </c>
      <c r="K62" s="4">
        <f t="shared" si="13"/>
        <v>33.576188760806922</v>
      </c>
      <c r="L62" s="4">
        <f t="shared" si="9"/>
        <v>1360.2601762479921</v>
      </c>
      <c r="M62" s="4"/>
    </row>
    <row r="63" spans="1:13" s="6" customFormat="1">
      <c r="A63" s="6" t="s">
        <v>19</v>
      </c>
      <c r="B63" s="6">
        <v>23.892562866210938</v>
      </c>
      <c r="C63" s="4">
        <f>AVERAGE(B54:B63)</f>
        <v>23.784995460510252</v>
      </c>
      <c r="D63" s="6">
        <f t="shared" si="10"/>
        <v>4.6315915039062494</v>
      </c>
      <c r="E63" s="4">
        <f t="shared" si="11"/>
        <v>42814.561845182448</v>
      </c>
      <c r="F63" s="4">
        <f>AVERAGE(E54:E63)</f>
        <v>45716.356978292708</v>
      </c>
      <c r="G63" s="6">
        <v>244375</v>
      </c>
      <c r="H63" s="4">
        <v>23596</v>
      </c>
      <c r="I63" s="4">
        <f t="shared" si="8"/>
        <v>9.655652173913043E-2</v>
      </c>
      <c r="J63" s="4">
        <f t="shared" si="15"/>
        <v>503.64283141210382</v>
      </c>
      <c r="K63" s="4">
        <f t="shared" si="13"/>
        <v>33.576188760806922</v>
      </c>
      <c r="L63" s="4">
        <f t="shared" si="9"/>
        <v>1275.1465674138503</v>
      </c>
      <c r="M63" s="4">
        <f>AVERAGE(L54:L63)</f>
        <v>1361.5707638520564</v>
      </c>
    </row>
    <row r="65" spans="1:13">
      <c r="A65" s="1" t="s">
        <v>0</v>
      </c>
      <c r="B65" s="1" t="s">
        <v>1</v>
      </c>
      <c r="C65" s="1" t="s">
        <v>2</v>
      </c>
      <c r="D65" s="1" t="s">
        <v>3</v>
      </c>
      <c r="E65" s="1" t="s">
        <v>4</v>
      </c>
      <c r="G65" s="1" t="s">
        <v>5</v>
      </c>
      <c r="H65" s="1" t="s">
        <v>6</v>
      </c>
      <c r="I65" s="1" t="s">
        <v>7</v>
      </c>
      <c r="J65" s="1" t="s">
        <v>8</v>
      </c>
      <c r="K65" s="1" t="s">
        <v>9</v>
      </c>
      <c r="L65" s="1" t="s">
        <v>10</v>
      </c>
    </row>
    <row r="66" spans="1:13">
      <c r="A66" t="s">
        <v>20</v>
      </c>
      <c r="B66">
        <v>23.912435531616211</v>
      </c>
      <c r="C66" s="2"/>
      <c r="D66" s="2">
        <f>-0.2624*B66+10.901</f>
        <v>4.6263769165039053</v>
      </c>
      <c r="E66" s="2">
        <f>10^D66</f>
        <v>42303.560011172325</v>
      </c>
      <c r="F66" s="2"/>
      <c r="G66" s="2">
        <v>356875</v>
      </c>
      <c r="H66" s="2">
        <v>22814</v>
      </c>
      <c r="I66" s="2">
        <f t="shared" ref="I66:I95" si="16">H66/G66</f>
        <v>6.3927145359019263E-2</v>
      </c>
      <c r="J66" s="2">
        <f>47.23/I66</f>
        <v>738.8097768913824</v>
      </c>
      <c r="K66" s="2">
        <f>J66/15</f>
        <v>49.253985126092161</v>
      </c>
      <c r="L66" s="2">
        <f t="shared" ref="L66:L95" si="17">E66/K66</f>
        <v>858.88603537101676</v>
      </c>
      <c r="M66" t="s">
        <v>11</v>
      </c>
    </row>
    <row r="67" spans="1:13">
      <c r="A67" t="s">
        <v>20</v>
      </c>
      <c r="B67">
        <v>23.752889633178711</v>
      </c>
      <c r="C67" s="2"/>
      <c r="D67" s="2">
        <f t="shared" ref="D67:D95" si="18">-0.2624*B67+10.901</f>
        <v>4.6682417602539052</v>
      </c>
      <c r="E67" s="2">
        <f t="shared" ref="E67:E95" si="19">10^D67</f>
        <v>46584.534514216597</v>
      </c>
      <c r="F67" s="2"/>
      <c r="G67" s="2">
        <v>356875</v>
      </c>
      <c r="H67" s="2">
        <v>22814</v>
      </c>
      <c r="I67" s="2">
        <f t="shared" si="16"/>
        <v>6.3927145359019263E-2</v>
      </c>
      <c r="J67" s="2">
        <f t="shared" ref="J67:J75" si="20">47.23/I67</f>
        <v>738.8097768913824</v>
      </c>
      <c r="K67" s="2">
        <f t="shared" ref="K67:K95" si="21">J67/15</f>
        <v>49.253985126092161</v>
      </c>
      <c r="L67" s="2">
        <f t="shared" si="17"/>
        <v>945.80234259133215</v>
      </c>
      <c r="M67">
        <f>STDEV(L66:L75)</f>
        <v>32.376659375151668</v>
      </c>
    </row>
    <row r="68" spans="1:13">
      <c r="A68" t="s">
        <v>20</v>
      </c>
      <c r="B68">
        <v>23.809947967529297</v>
      </c>
      <c r="C68" s="2"/>
      <c r="D68" s="2">
        <f t="shared" si="18"/>
        <v>4.6532696533203115</v>
      </c>
      <c r="E68" s="2">
        <f t="shared" si="19"/>
        <v>45005.92097940002</v>
      </c>
      <c r="F68" s="2"/>
      <c r="G68" s="2">
        <v>356875</v>
      </c>
      <c r="H68" s="2">
        <v>22814</v>
      </c>
      <c r="I68" s="2">
        <f t="shared" si="16"/>
        <v>6.3927145359019263E-2</v>
      </c>
      <c r="J68" s="2">
        <f t="shared" si="20"/>
        <v>738.8097768913824</v>
      </c>
      <c r="K68" s="2">
        <f t="shared" si="21"/>
        <v>49.253985126092161</v>
      </c>
      <c r="L68" s="2">
        <f t="shared" si="17"/>
        <v>913.75186929916583</v>
      </c>
      <c r="M68" t="s">
        <v>12</v>
      </c>
    </row>
    <row r="69" spans="1:13">
      <c r="A69" t="s">
        <v>20</v>
      </c>
      <c r="B69">
        <v>23.78338623046875</v>
      </c>
      <c r="C69" s="2"/>
      <c r="D69" s="2">
        <f t="shared" si="18"/>
        <v>4.6602394531249995</v>
      </c>
      <c r="E69" s="2">
        <f t="shared" si="19"/>
        <v>45734.027979580831</v>
      </c>
      <c r="F69" s="2"/>
      <c r="G69" s="2">
        <v>356875</v>
      </c>
      <c r="H69" s="2">
        <v>22814</v>
      </c>
      <c r="I69" s="2">
        <f t="shared" si="16"/>
        <v>6.3927145359019263E-2</v>
      </c>
      <c r="J69" s="2">
        <f t="shared" si="20"/>
        <v>738.8097768913824</v>
      </c>
      <c r="K69" s="2">
        <f t="shared" si="21"/>
        <v>49.253985126092161</v>
      </c>
      <c r="L69" s="2">
        <f t="shared" si="17"/>
        <v>928.53457161892379</v>
      </c>
      <c r="M69">
        <f>M67/3</f>
        <v>10.792219791717223</v>
      </c>
    </row>
    <row r="70" spans="1:13">
      <c r="A70" t="s">
        <v>20</v>
      </c>
      <c r="B70">
        <v>23.878183364868164</v>
      </c>
      <c r="C70" s="2"/>
      <c r="D70" s="2">
        <f t="shared" si="18"/>
        <v>4.635364685058593</v>
      </c>
      <c r="E70" s="2">
        <f t="shared" si="19"/>
        <v>43188.158350816579</v>
      </c>
      <c r="F70" s="2"/>
      <c r="G70" s="2">
        <v>356875</v>
      </c>
      <c r="H70" s="2">
        <v>22814</v>
      </c>
      <c r="I70" s="2">
        <f t="shared" si="16"/>
        <v>6.3927145359019263E-2</v>
      </c>
      <c r="J70" s="2">
        <f t="shared" si="20"/>
        <v>738.8097768913824</v>
      </c>
      <c r="K70" s="2">
        <f t="shared" si="21"/>
        <v>49.253985126092161</v>
      </c>
      <c r="L70" s="2">
        <f t="shared" si="17"/>
        <v>876.84596972718407</v>
      </c>
    </row>
    <row r="71" spans="1:13">
      <c r="A71" t="s">
        <v>20</v>
      </c>
      <c r="B71">
        <v>23.951417922973633</v>
      </c>
      <c r="C71" s="2"/>
      <c r="D71" s="2">
        <f t="shared" si="18"/>
        <v>4.6161479370117178</v>
      </c>
      <c r="E71" s="2">
        <f t="shared" si="19"/>
        <v>41318.822544901654</v>
      </c>
      <c r="F71" s="2"/>
      <c r="G71" s="2">
        <v>356875</v>
      </c>
      <c r="H71" s="2">
        <v>22814</v>
      </c>
      <c r="I71" s="2">
        <f t="shared" si="16"/>
        <v>6.3927145359019263E-2</v>
      </c>
      <c r="J71" s="2">
        <f t="shared" si="20"/>
        <v>738.8097768913824</v>
      </c>
      <c r="K71" s="2">
        <f t="shared" si="21"/>
        <v>49.253985126092161</v>
      </c>
      <c r="L71" s="2">
        <f t="shared" si="17"/>
        <v>838.89298376819306</v>
      </c>
    </row>
    <row r="72" spans="1:13">
      <c r="A72" t="s">
        <v>20</v>
      </c>
      <c r="B72">
        <v>23.829078674316406</v>
      </c>
      <c r="C72" s="2"/>
      <c r="D72" s="2">
        <f t="shared" si="18"/>
        <v>4.6482497558593741</v>
      </c>
      <c r="E72" s="2">
        <f t="shared" si="19"/>
        <v>44488.704138841058</v>
      </c>
      <c r="F72" s="2"/>
      <c r="G72" s="2">
        <v>356875</v>
      </c>
      <c r="H72" s="2">
        <v>22814</v>
      </c>
      <c r="I72" s="2">
        <f t="shared" si="16"/>
        <v>6.3927145359019263E-2</v>
      </c>
      <c r="J72" s="2">
        <f t="shared" si="20"/>
        <v>738.8097768913824</v>
      </c>
      <c r="K72" s="2">
        <f t="shared" si="21"/>
        <v>49.253985126092161</v>
      </c>
      <c r="L72" s="2">
        <f t="shared" si="17"/>
        <v>903.25085421917038</v>
      </c>
    </row>
    <row r="73" spans="1:13">
      <c r="A73" t="s">
        <v>20</v>
      </c>
      <c r="B73">
        <v>23.841533660888672</v>
      </c>
      <c r="C73" s="2"/>
      <c r="D73" s="2">
        <f t="shared" si="18"/>
        <v>4.6449815673828114</v>
      </c>
      <c r="E73" s="2">
        <f t="shared" si="19"/>
        <v>44155.170632243964</v>
      </c>
      <c r="F73" s="2"/>
      <c r="G73" s="2">
        <v>356875</v>
      </c>
      <c r="H73" s="2">
        <v>22814</v>
      </c>
      <c r="I73" s="2">
        <f t="shared" si="16"/>
        <v>6.3927145359019263E-2</v>
      </c>
      <c r="J73" s="2">
        <f t="shared" si="20"/>
        <v>738.8097768913824</v>
      </c>
      <c r="K73" s="2">
        <f t="shared" si="21"/>
        <v>49.253985126092161</v>
      </c>
      <c r="L73" s="2">
        <f t="shared" si="17"/>
        <v>896.47914821927543</v>
      </c>
    </row>
    <row r="74" spans="1:13">
      <c r="A74" t="s">
        <v>20</v>
      </c>
      <c r="B74">
        <v>23.800991058349609</v>
      </c>
      <c r="C74" s="2"/>
      <c r="D74" s="2">
        <f t="shared" si="18"/>
        <v>4.655619946289062</v>
      </c>
      <c r="E74" s="2">
        <f t="shared" si="19"/>
        <v>45250.141987612311</v>
      </c>
      <c r="F74" s="2"/>
      <c r="G74" s="2">
        <v>356875</v>
      </c>
      <c r="H74" s="2">
        <v>22814</v>
      </c>
      <c r="I74" s="2">
        <f t="shared" si="16"/>
        <v>6.3927145359019263E-2</v>
      </c>
      <c r="J74" s="2">
        <f t="shared" si="20"/>
        <v>738.8097768913824</v>
      </c>
      <c r="K74" s="2">
        <f t="shared" si="21"/>
        <v>49.253985126092161</v>
      </c>
      <c r="L74" s="2">
        <f t="shared" si="17"/>
        <v>918.71027028107767</v>
      </c>
    </row>
    <row r="75" spans="1:13">
      <c r="A75" t="s">
        <v>20</v>
      </c>
      <c r="B75">
        <v>23.826822280883789</v>
      </c>
      <c r="C75" s="2">
        <f>AVERAGE(B66:B75)</f>
        <v>23.838668632507325</v>
      </c>
      <c r="D75" s="2">
        <f t="shared" si="18"/>
        <v>4.6488418334960926</v>
      </c>
      <c r="E75" s="2">
        <f t="shared" si="19"/>
        <v>44549.397358239272</v>
      </c>
      <c r="F75" s="2">
        <f>AVERAGE(E66:E75)</f>
        <v>44257.843849702462</v>
      </c>
      <c r="G75" s="2">
        <v>356875</v>
      </c>
      <c r="H75" s="2">
        <v>22814</v>
      </c>
      <c r="I75" s="2">
        <f t="shared" si="16"/>
        <v>6.3927145359019263E-2</v>
      </c>
      <c r="J75" s="2">
        <f t="shared" si="20"/>
        <v>738.8097768913824</v>
      </c>
      <c r="K75" s="2">
        <f t="shared" si="21"/>
        <v>49.253985126092161</v>
      </c>
      <c r="L75" s="2">
        <f t="shared" si="17"/>
        <v>904.48310414255911</v>
      </c>
      <c r="M75">
        <f>AVERAGE(L66:L75)</f>
        <v>898.5637149237898</v>
      </c>
    </row>
    <row r="76" spans="1:13" s="5" customFormat="1">
      <c r="A76" s="5" t="s">
        <v>21</v>
      </c>
      <c r="B76" s="5">
        <v>23.71833610534668</v>
      </c>
      <c r="C76" s="3"/>
      <c r="D76" s="5">
        <f t="shared" si="18"/>
        <v>4.6773086059570304</v>
      </c>
      <c r="E76" s="3">
        <f t="shared" si="19"/>
        <v>47567.311513910376</v>
      </c>
      <c r="F76" s="3"/>
      <c r="G76" s="5">
        <v>356875</v>
      </c>
      <c r="H76" s="3">
        <v>26688</v>
      </c>
      <c r="I76" s="3">
        <f t="shared" si="16"/>
        <v>7.4782486865148864E-2</v>
      </c>
      <c r="J76" s="3">
        <f>48.13/I76</f>
        <v>643.59988571642691</v>
      </c>
      <c r="K76" s="3">
        <f t="shared" si="21"/>
        <v>42.906659047761792</v>
      </c>
      <c r="L76" s="3">
        <f t="shared" si="17"/>
        <v>1108.6230568770352</v>
      </c>
      <c r="M76" s="3" t="s">
        <v>11</v>
      </c>
    </row>
    <row r="77" spans="1:13" s="5" customFormat="1">
      <c r="A77" s="5" t="s">
        <v>21</v>
      </c>
      <c r="B77" s="5">
        <v>23.745859146118164</v>
      </c>
      <c r="C77" s="3"/>
      <c r="D77" s="5">
        <f t="shared" si="18"/>
        <v>4.6700865600585928</v>
      </c>
      <c r="E77" s="3">
        <f t="shared" si="19"/>
        <v>46782.837575823076</v>
      </c>
      <c r="F77" s="3"/>
      <c r="G77" s="5">
        <v>356875</v>
      </c>
      <c r="H77" s="3">
        <v>26688</v>
      </c>
      <c r="I77" s="3">
        <f t="shared" si="16"/>
        <v>7.4782486865148864E-2</v>
      </c>
      <c r="J77" s="3">
        <f t="shared" ref="J77:J85" si="22">48.13/I77</f>
        <v>643.59988571642691</v>
      </c>
      <c r="K77" s="3">
        <f t="shared" si="21"/>
        <v>42.906659047761792</v>
      </c>
      <c r="L77" s="3">
        <f t="shared" si="17"/>
        <v>1090.3397890697222</v>
      </c>
      <c r="M77" s="3">
        <f>STDEV(L76:L85)</f>
        <v>36.596439786481923</v>
      </c>
    </row>
    <row r="78" spans="1:13" s="5" customFormat="1">
      <c r="A78" s="5" t="s">
        <v>21</v>
      </c>
      <c r="B78" s="5">
        <v>23.705316543579102</v>
      </c>
      <c r="C78" s="3"/>
      <c r="D78" s="5">
        <f t="shared" si="18"/>
        <v>4.6807249389648433</v>
      </c>
      <c r="E78" s="3">
        <f t="shared" si="19"/>
        <v>47942.970496495538</v>
      </c>
      <c r="F78" s="3"/>
      <c r="G78" s="5">
        <v>356875</v>
      </c>
      <c r="H78" s="3">
        <v>26688</v>
      </c>
      <c r="I78" s="3">
        <f t="shared" si="16"/>
        <v>7.4782486865148864E-2</v>
      </c>
      <c r="J78" s="3">
        <f t="shared" si="22"/>
        <v>643.59988571642691</v>
      </c>
      <c r="K78" s="3">
        <f t="shared" si="21"/>
        <v>42.906659047761792</v>
      </c>
      <c r="L78" s="3">
        <f t="shared" si="17"/>
        <v>1117.3783175037597</v>
      </c>
      <c r="M78" s="3" t="s">
        <v>12</v>
      </c>
    </row>
    <row r="79" spans="1:13" s="5" customFormat="1">
      <c r="A79" s="5" t="s">
        <v>21</v>
      </c>
      <c r="B79" s="5">
        <v>23.663618087768555</v>
      </c>
      <c r="C79" s="3"/>
      <c r="D79" s="5">
        <f t="shared" si="18"/>
        <v>4.6916666137695309</v>
      </c>
      <c r="E79" s="3">
        <f t="shared" si="19"/>
        <v>49166.196639005699</v>
      </c>
      <c r="F79" s="3"/>
      <c r="G79" s="5">
        <v>356875</v>
      </c>
      <c r="H79" s="3">
        <v>26688</v>
      </c>
      <c r="I79" s="3">
        <f t="shared" si="16"/>
        <v>7.4782486865148864E-2</v>
      </c>
      <c r="J79" s="3">
        <f t="shared" si="22"/>
        <v>643.59988571642691</v>
      </c>
      <c r="K79" s="3">
        <f t="shared" si="21"/>
        <v>42.906659047761792</v>
      </c>
      <c r="L79" s="3">
        <f t="shared" si="17"/>
        <v>1145.8873221584572</v>
      </c>
      <c r="M79" s="3">
        <f>M77/3</f>
        <v>12.198813262160641</v>
      </c>
    </row>
    <row r="80" spans="1:13" s="5" customFormat="1">
      <c r="A80" s="5" t="s">
        <v>21</v>
      </c>
      <c r="B80" s="5">
        <v>23.711662292480469</v>
      </c>
      <c r="C80" s="3"/>
      <c r="D80" s="5">
        <f t="shared" si="18"/>
        <v>4.6790598144531241</v>
      </c>
      <c r="E80" s="3">
        <f t="shared" si="19"/>
        <v>47759.504727583808</v>
      </c>
      <c r="F80" s="3"/>
      <c r="G80" s="5">
        <v>356875</v>
      </c>
      <c r="H80" s="3">
        <v>26688</v>
      </c>
      <c r="I80" s="3">
        <f t="shared" si="16"/>
        <v>7.4782486865148864E-2</v>
      </c>
      <c r="J80" s="3">
        <f t="shared" si="22"/>
        <v>643.59988571642691</v>
      </c>
      <c r="K80" s="3">
        <f t="shared" si="21"/>
        <v>42.906659047761792</v>
      </c>
      <c r="L80" s="3">
        <f t="shared" si="17"/>
        <v>1113.1023898742626</v>
      </c>
      <c r="M80" s="3"/>
    </row>
    <row r="81" spans="1:13" s="5" customFormat="1">
      <c r="A81" s="5" t="s">
        <v>21</v>
      </c>
      <c r="B81" s="5">
        <v>23.827836990356445</v>
      </c>
      <c r="C81" s="3"/>
      <c r="D81" s="5">
        <f t="shared" si="18"/>
        <v>4.6485755737304677</v>
      </c>
      <c r="E81" s="3">
        <f t="shared" si="19"/>
        <v>44522.093127554806</v>
      </c>
      <c r="F81" s="3"/>
      <c r="G81" s="5">
        <v>356875</v>
      </c>
      <c r="H81" s="3">
        <v>26688</v>
      </c>
      <c r="I81" s="3">
        <f t="shared" si="16"/>
        <v>7.4782486865148864E-2</v>
      </c>
      <c r="J81" s="3">
        <f t="shared" si="22"/>
        <v>643.59988571642691</v>
      </c>
      <c r="K81" s="3">
        <f t="shared" si="21"/>
        <v>42.906659047761792</v>
      </c>
      <c r="L81" s="3">
        <f t="shared" si="17"/>
        <v>1037.6499619323608</v>
      </c>
      <c r="M81" s="3"/>
    </row>
    <row r="82" spans="1:13" s="5" customFormat="1">
      <c r="A82" s="5" t="s">
        <v>21</v>
      </c>
      <c r="B82" s="5">
        <v>23.70756721496582</v>
      </c>
      <c r="C82" s="3"/>
      <c r="D82" s="5">
        <f t="shared" si="18"/>
        <v>4.6801343627929679</v>
      </c>
      <c r="E82" s="3">
        <f t="shared" si="19"/>
        <v>47877.819465387125</v>
      </c>
      <c r="F82" s="3"/>
      <c r="G82" s="5">
        <v>356875</v>
      </c>
      <c r="H82" s="3">
        <v>26688</v>
      </c>
      <c r="I82" s="3">
        <f t="shared" si="16"/>
        <v>7.4782486865148864E-2</v>
      </c>
      <c r="J82" s="3">
        <f t="shared" si="22"/>
        <v>643.59988571642691</v>
      </c>
      <c r="K82" s="3">
        <f t="shared" si="21"/>
        <v>42.906659047761792</v>
      </c>
      <c r="L82" s="3">
        <f t="shared" si="17"/>
        <v>1115.859881145527</v>
      </c>
      <c r="M82" s="3"/>
    </row>
    <row r="83" spans="1:13" s="5" customFormat="1">
      <c r="A83" s="5" t="s">
        <v>21</v>
      </c>
      <c r="B83" s="5">
        <v>23.680061340332031</v>
      </c>
      <c r="C83" s="3"/>
      <c r="D83" s="5">
        <f t="shared" si="18"/>
        <v>4.6873519042968743</v>
      </c>
      <c r="E83" s="3">
        <f t="shared" si="19"/>
        <v>48680.149610896849</v>
      </c>
      <c r="F83" s="3"/>
      <c r="G83" s="5">
        <v>356875</v>
      </c>
      <c r="H83" s="3">
        <v>26688</v>
      </c>
      <c r="I83" s="3">
        <f t="shared" si="16"/>
        <v>7.4782486865148864E-2</v>
      </c>
      <c r="J83" s="3">
        <f t="shared" si="22"/>
        <v>643.59988571642691</v>
      </c>
      <c r="K83" s="3">
        <f t="shared" si="21"/>
        <v>42.906659047761792</v>
      </c>
      <c r="L83" s="3">
        <f t="shared" si="17"/>
        <v>1134.5593129660424</v>
      </c>
      <c r="M83" s="3"/>
    </row>
    <row r="84" spans="1:13" s="5" customFormat="1">
      <c r="A84" s="5" t="s">
        <v>21</v>
      </c>
      <c r="B84" s="5">
        <v>23.618181228637695</v>
      </c>
      <c r="C84" s="3"/>
      <c r="D84" s="5">
        <f t="shared" si="18"/>
        <v>4.7035892456054684</v>
      </c>
      <c r="E84" s="3">
        <f t="shared" si="19"/>
        <v>50534.64807495469</v>
      </c>
      <c r="F84" s="3"/>
      <c r="G84" s="5">
        <v>356875</v>
      </c>
      <c r="H84" s="3">
        <v>26688</v>
      </c>
      <c r="I84" s="3">
        <f t="shared" si="16"/>
        <v>7.4782486865148864E-2</v>
      </c>
      <c r="J84" s="3">
        <f t="shared" si="22"/>
        <v>643.59988571642691</v>
      </c>
      <c r="K84" s="3">
        <f t="shared" si="21"/>
        <v>42.906659047761792</v>
      </c>
      <c r="L84" s="3">
        <f t="shared" si="17"/>
        <v>1177.7810064097919</v>
      </c>
      <c r="M84" s="3"/>
    </row>
    <row r="85" spans="1:13" s="5" customFormat="1">
      <c r="A85" s="5" t="s">
        <v>21</v>
      </c>
      <c r="B85" s="5">
        <v>23.726301193237305</v>
      </c>
      <c r="C85" s="3">
        <f>AVERAGE(B76:B85)</f>
        <v>23.710474014282227</v>
      </c>
      <c r="D85" s="5">
        <f t="shared" si="18"/>
        <v>4.6752185668945305</v>
      </c>
      <c r="E85" s="3">
        <f t="shared" si="19"/>
        <v>47338.94411922407</v>
      </c>
      <c r="F85" s="3">
        <f>AVERAGE(E76:E85)</f>
        <v>47817.24753508361</v>
      </c>
      <c r="G85" s="5">
        <v>356875</v>
      </c>
      <c r="H85" s="3">
        <v>26688</v>
      </c>
      <c r="I85" s="3">
        <f t="shared" si="16"/>
        <v>7.4782486865148864E-2</v>
      </c>
      <c r="J85" s="3">
        <f t="shared" si="22"/>
        <v>643.59988571642691</v>
      </c>
      <c r="K85" s="3">
        <f t="shared" si="21"/>
        <v>42.906659047761792</v>
      </c>
      <c r="L85" s="3">
        <f t="shared" si="17"/>
        <v>1103.3006337437846</v>
      </c>
      <c r="M85" s="3">
        <f>AVERAGE(L76:L85)</f>
        <v>1114.4481671680744</v>
      </c>
    </row>
    <row r="86" spans="1:13" s="6" customFormat="1">
      <c r="A86" s="6" t="s">
        <v>22</v>
      </c>
      <c r="B86" s="6">
        <v>23.711336135864258</v>
      </c>
      <c r="C86" s="4"/>
      <c r="D86" s="6">
        <f t="shared" si="18"/>
        <v>4.6791453979492177</v>
      </c>
      <c r="E86" s="4">
        <f t="shared" si="19"/>
        <v>47768.917299752691</v>
      </c>
      <c r="F86" s="4"/>
      <c r="G86" s="6">
        <v>356875</v>
      </c>
      <c r="H86" s="4">
        <v>24476</v>
      </c>
      <c r="I86" s="4">
        <f t="shared" si="16"/>
        <v>6.8584238178633974E-2</v>
      </c>
      <c r="J86" s="4">
        <f>47.8/I86</f>
        <v>696.95313776760906</v>
      </c>
      <c r="K86" s="4">
        <f t="shared" si="21"/>
        <v>46.463542517840601</v>
      </c>
      <c r="L86" s="4">
        <f t="shared" si="17"/>
        <v>1028.0946030193643</v>
      </c>
      <c r="M86" s="4" t="s">
        <v>11</v>
      </c>
    </row>
    <row r="87" spans="1:13" s="6" customFormat="1">
      <c r="A87" s="6" t="s">
        <v>22</v>
      </c>
      <c r="B87" s="6">
        <v>23.623382568359375</v>
      </c>
      <c r="C87" s="4"/>
      <c r="D87" s="6">
        <f t="shared" si="18"/>
        <v>4.7022244140624991</v>
      </c>
      <c r="E87" s="4">
        <f t="shared" si="19"/>
        <v>50376.085113567817</v>
      </c>
      <c r="F87" s="4"/>
      <c r="G87" s="6">
        <v>356875</v>
      </c>
      <c r="H87" s="4">
        <v>24476</v>
      </c>
      <c r="I87" s="4">
        <f t="shared" si="16"/>
        <v>6.8584238178633974E-2</v>
      </c>
      <c r="J87" s="4">
        <f t="shared" ref="J87:J95" si="23">47.8/I87</f>
        <v>696.95313776760906</v>
      </c>
      <c r="K87" s="4">
        <f t="shared" si="21"/>
        <v>46.463542517840601</v>
      </c>
      <c r="L87" s="4">
        <f t="shared" si="17"/>
        <v>1084.2067217372614</v>
      </c>
      <c r="M87" s="4">
        <f>STDEV(L86:L95)</f>
        <v>39.63444476933882</v>
      </c>
    </row>
    <row r="88" spans="1:13" s="6" customFormat="1">
      <c r="A88" s="6" t="s">
        <v>22</v>
      </c>
      <c r="B88" s="6">
        <v>23.653017044067383</v>
      </c>
      <c r="C88" s="4"/>
      <c r="D88" s="6">
        <f t="shared" si="18"/>
        <v>4.6944483276367182</v>
      </c>
      <c r="E88" s="4">
        <f t="shared" si="19"/>
        <v>49482.123358073404</v>
      </c>
      <c r="F88" s="4"/>
      <c r="G88" s="6">
        <v>356875</v>
      </c>
      <c r="H88" s="4">
        <v>24476</v>
      </c>
      <c r="I88" s="4">
        <f t="shared" si="16"/>
        <v>6.8584238178633974E-2</v>
      </c>
      <c r="J88" s="4">
        <f t="shared" si="23"/>
        <v>696.95313776760906</v>
      </c>
      <c r="K88" s="4">
        <f t="shared" si="21"/>
        <v>46.463542517840601</v>
      </c>
      <c r="L88" s="4">
        <f t="shared" si="17"/>
        <v>1064.9666529209167</v>
      </c>
      <c r="M88" s="4" t="s">
        <v>12</v>
      </c>
    </row>
    <row r="89" spans="1:13" s="6" customFormat="1">
      <c r="A89" s="6" t="s">
        <v>22</v>
      </c>
      <c r="B89" s="6">
        <v>23.536712646484375</v>
      </c>
      <c r="C89" s="4"/>
      <c r="D89" s="6">
        <f t="shared" si="18"/>
        <v>4.7249666015624996</v>
      </c>
      <c r="E89" s="4">
        <f t="shared" si="19"/>
        <v>53084.361933010521</v>
      </c>
      <c r="F89" s="4"/>
      <c r="G89" s="6">
        <v>356875</v>
      </c>
      <c r="H89" s="4">
        <v>24476</v>
      </c>
      <c r="I89" s="4">
        <f t="shared" si="16"/>
        <v>6.8584238178633974E-2</v>
      </c>
      <c r="J89" s="4">
        <f t="shared" si="23"/>
        <v>696.95313776760906</v>
      </c>
      <c r="K89" s="4">
        <f t="shared" si="21"/>
        <v>46.463542517840601</v>
      </c>
      <c r="L89" s="4">
        <f t="shared" si="17"/>
        <v>1142.4949337994994</v>
      </c>
      <c r="M89" s="4">
        <f>M87/3</f>
        <v>13.211481589779607</v>
      </c>
    </row>
    <row r="90" spans="1:13" s="6" customFormat="1">
      <c r="A90" s="6" t="s">
        <v>22</v>
      </c>
      <c r="B90" s="6">
        <v>23.729391098022461</v>
      </c>
      <c r="C90" s="4"/>
      <c r="D90" s="6">
        <f t="shared" si="18"/>
        <v>4.6744077758789055</v>
      </c>
      <c r="E90" s="4">
        <f t="shared" si="19"/>
        <v>47250.648765491591</v>
      </c>
      <c r="F90" s="4"/>
      <c r="G90" s="6">
        <v>356875</v>
      </c>
      <c r="H90" s="4">
        <v>24476</v>
      </c>
      <c r="I90" s="4">
        <f t="shared" si="16"/>
        <v>6.8584238178633974E-2</v>
      </c>
      <c r="J90" s="4">
        <f t="shared" si="23"/>
        <v>696.95313776760906</v>
      </c>
      <c r="K90" s="4">
        <f t="shared" si="21"/>
        <v>46.463542517840601</v>
      </c>
      <c r="L90" s="4">
        <f t="shared" si="17"/>
        <v>1016.9402978119623</v>
      </c>
      <c r="M90" s="4"/>
    </row>
    <row r="91" spans="1:13" s="6" customFormat="1">
      <c r="A91" s="6" t="s">
        <v>22</v>
      </c>
      <c r="B91" s="6">
        <v>23.608749389648438</v>
      </c>
      <c r="C91" s="4"/>
      <c r="D91" s="6">
        <f t="shared" si="18"/>
        <v>4.7060641601562496</v>
      </c>
      <c r="E91" s="4">
        <f t="shared" si="19"/>
        <v>50823.45206447746</v>
      </c>
      <c r="F91" s="4"/>
      <c r="G91" s="6">
        <v>356875</v>
      </c>
      <c r="H91" s="4">
        <v>24476</v>
      </c>
      <c r="I91" s="4">
        <f t="shared" si="16"/>
        <v>6.8584238178633974E-2</v>
      </c>
      <c r="J91" s="4">
        <f t="shared" si="23"/>
        <v>696.95313776760906</v>
      </c>
      <c r="K91" s="4">
        <f t="shared" si="21"/>
        <v>46.463542517840601</v>
      </c>
      <c r="L91" s="4">
        <f t="shared" si="17"/>
        <v>1093.8350653087373</v>
      </c>
      <c r="M91" s="4"/>
    </row>
    <row r="92" spans="1:13" s="6" customFormat="1">
      <c r="A92" s="6" t="s">
        <v>22</v>
      </c>
      <c r="B92" s="6">
        <v>23.692604064941406</v>
      </c>
      <c r="C92" s="4"/>
      <c r="D92" s="6">
        <f t="shared" si="18"/>
        <v>4.684060693359374</v>
      </c>
      <c r="E92" s="4">
        <f t="shared" si="19"/>
        <v>48312.631500951982</v>
      </c>
      <c r="F92" s="4"/>
      <c r="G92" s="6">
        <v>356875</v>
      </c>
      <c r="H92" s="4">
        <v>24476</v>
      </c>
      <c r="I92" s="4">
        <f t="shared" si="16"/>
        <v>6.8584238178633974E-2</v>
      </c>
      <c r="J92" s="4">
        <f t="shared" si="23"/>
        <v>696.95313776760906</v>
      </c>
      <c r="K92" s="4">
        <f t="shared" si="21"/>
        <v>46.463542517840601</v>
      </c>
      <c r="L92" s="4">
        <f t="shared" si="17"/>
        <v>1039.7965562441002</v>
      </c>
      <c r="M92" s="4"/>
    </row>
    <row r="93" spans="1:13" s="6" customFormat="1">
      <c r="A93" s="6" t="s">
        <v>22</v>
      </c>
      <c r="B93" s="6">
        <v>23.590785980224609</v>
      </c>
      <c r="C93" s="4"/>
      <c r="D93" s="6">
        <f t="shared" si="18"/>
        <v>4.710777758789062</v>
      </c>
      <c r="E93" s="4">
        <f t="shared" si="19"/>
        <v>51378.066767878743</v>
      </c>
      <c r="F93" s="4"/>
      <c r="G93" s="6">
        <v>356875</v>
      </c>
      <c r="H93" s="4">
        <v>24476</v>
      </c>
      <c r="I93" s="4">
        <f t="shared" si="16"/>
        <v>6.8584238178633974E-2</v>
      </c>
      <c r="J93" s="4">
        <f t="shared" si="23"/>
        <v>696.95313776760906</v>
      </c>
      <c r="K93" s="4">
        <f t="shared" si="21"/>
        <v>46.463542517840601</v>
      </c>
      <c r="L93" s="4">
        <f t="shared" si="17"/>
        <v>1105.7716218721616</v>
      </c>
      <c r="M93" s="4"/>
    </row>
    <row r="94" spans="1:13" s="6" customFormat="1">
      <c r="A94" s="6" t="s">
        <v>22</v>
      </c>
      <c r="B94" s="6">
        <v>23.582864761352539</v>
      </c>
      <c r="C94" s="4"/>
      <c r="D94" s="6">
        <f t="shared" si="18"/>
        <v>4.7128562866210935</v>
      </c>
      <c r="E94" s="4">
        <f t="shared" si="19"/>
        <v>51624.550902329196</v>
      </c>
      <c r="F94" s="4"/>
      <c r="G94" s="6">
        <v>356875</v>
      </c>
      <c r="H94" s="4">
        <v>24476</v>
      </c>
      <c r="I94" s="4">
        <f t="shared" si="16"/>
        <v>6.8584238178633974E-2</v>
      </c>
      <c r="J94" s="4">
        <f t="shared" si="23"/>
        <v>696.95313776760906</v>
      </c>
      <c r="K94" s="4">
        <f t="shared" si="21"/>
        <v>46.463542517840601</v>
      </c>
      <c r="L94" s="4">
        <f t="shared" si="17"/>
        <v>1111.0765151517865</v>
      </c>
      <c r="M94" s="4"/>
    </row>
    <row r="95" spans="1:13" s="6" customFormat="1">
      <c r="A95" s="6" t="s">
        <v>22</v>
      </c>
      <c r="B95" s="6">
        <v>23.635478973388672</v>
      </c>
      <c r="C95" s="4">
        <f>AVERAGE(B86:B95)</f>
        <v>23.636432266235353</v>
      </c>
      <c r="D95" s="6">
        <f t="shared" si="18"/>
        <v>4.6990503173828122</v>
      </c>
      <c r="E95" s="4">
        <f t="shared" si="19"/>
        <v>50009.247236224342</v>
      </c>
      <c r="F95" s="4">
        <f>AVERAGE(E86:E95)</f>
        <v>50011.008494175781</v>
      </c>
      <c r="G95" s="6">
        <v>356875</v>
      </c>
      <c r="H95" s="4">
        <v>24476</v>
      </c>
      <c r="I95" s="4">
        <f t="shared" si="16"/>
        <v>6.8584238178633974E-2</v>
      </c>
      <c r="J95" s="4">
        <f t="shared" si="23"/>
        <v>696.95313776760906</v>
      </c>
      <c r="K95" s="4">
        <f t="shared" si="21"/>
        <v>46.463542517840601</v>
      </c>
      <c r="L95" s="4">
        <f t="shared" si="17"/>
        <v>1076.3115450575533</v>
      </c>
      <c r="M95" s="4">
        <f>AVERAGE(L86:L95)</f>
        <v>1076.3494512923344</v>
      </c>
    </row>
    <row r="96" spans="1:13">
      <c r="L96" t="s">
        <v>26</v>
      </c>
      <c r="M96" t="s">
        <v>27</v>
      </c>
    </row>
    <row r="97" spans="12:13">
      <c r="L97" s="4">
        <f>AVERAGE(L2:L31,L34:L63,L66:L95)</f>
        <v>1105.7244372645412</v>
      </c>
      <c r="M97">
        <f>STDEV(L2:L31,L34:L63,L66:L95)</f>
        <v>204.00061465460828</v>
      </c>
    </row>
    <row r="98" spans="12:13">
      <c r="L98" t="s">
        <v>25</v>
      </c>
      <c r="M98">
        <f>M97/SQRT(90)</f>
        <v>21.503552879429527</v>
      </c>
    </row>
  </sheetData>
  <pageMargins left="0.75" right="0.75" top="1" bottom="1" header="0.5" footer="0.5"/>
  <pageSetup paperSize="9" orientation="portrait" horizontalDpi="4294967292" verticalDpi="4294967292"/>
  <ignoredErrors>
    <ignoredError sqref="C11 C21 C31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mdehsps9</dc:creator>
  <cp:lastModifiedBy>mlkijnp3</cp:lastModifiedBy>
  <dcterms:created xsi:type="dcterms:W3CDTF">2016-08-11T14:41:56Z</dcterms:created>
  <dcterms:modified xsi:type="dcterms:W3CDTF">2016-08-16T13:32:52Z</dcterms:modified>
</cp:coreProperties>
</file>